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56" windowHeight="11736"/>
  </bookViews>
  <sheets>
    <sheet name="scorer+CBA" sheetId="5" r:id="rId1"/>
    <sheet name="no-touch-model" sheetId="4" r:id="rId2"/>
    <sheet name="Ark1" sheetId="6" r:id="rId3"/>
    <sheet name="Ark2" sheetId="7" r:id="rId4"/>
  </sheets>
  <calcPr calcId="125725"/>
</workbook>
</file>

<file path=xl/calcChain.xml><?xml version="1.0" encoding="utf-8"?>
<calcChain xmlns="http://schemas.openxmlformats.org/spreadsheetml/2006/main">
  <c r="U43" i="5"/>
  <c r="AB49" s="1"/>
  <c r="AB50"/>
  <c r="AB48"/>
  <c r="X51"/>
  <c r="X50"/>
  <c r="X49"/>
  <c r="X48"/>
  <c r="G51"/>
  <c r="L51" s="1"/>
  <c r="X44"/>
  <c r="AE50" s="1"/>
  <c r="X43"/>
  <c r="AE49" s="1"/>
  <c r="G11"/>
  <c r="P35"/>
  <c r="P29"/>
  <c r="P23"/>
  <c r="P17"/>
  <c r="P11"/>
  <c r="G35"/>
  <c r="G23"/>
  <c r="L23" s="1"/>
  <c r="G17"/>
  <c r="L17" s="1"/>
  <c r="G29"/>
  <c r="U51"/>
  <c r="B45"/>
  <c r="L35"/>
  <c r="X42"/>
  <c r="AE48" s="1"/>
  <c r="U44"/>
  <c r="U42"/>
  <c r="L29"/>
  <c r="T9" i="4"/>
  <c r="R9"/>
  <c r="M9"/>
  <c r="O9"/>
  <c r="C9"/>
  <c r="E9"/>
  <c r="J9"/>
  <c r="H9"/>
  <c r="L11" i="5"/>
  <c r="U45"/>
  <c r="AB51" l="1"/>
  <c r="G45"/>
  <c r="L45" s="1"/>
  <c r="AJ51"/>
  <c r="D16" i="4"/>
  <c r="N16"/>
  <c r="X45" i="5"/>
  <c r="AE51" s="1"/>
  <c r="AO51" s="1"/>
  <c r="S16" i="4"/>
  <c r="W9"/>
  <c r="I16"/>
  <c r="W16" l="1"/>
  <c r="I22" s="1"/>
  <c r="N22" l="1"/>
  <c r="AR27"/>
  <c r="S22"/>
  <c r="D22"/>
  <c r="W22" l="1"/>
  <c r="Z16" s="1"/>
  <c r="Z22" l="1"/>
  <c r="AH25" s="1"/>
  <c r="AH19" l="1"/>
  <c r="AH7"/>
  <c r="AK7" s="1"/>
  <c r="AP11" s="1"/>
  <c r="AH31"/>
  <c r="AK31" s="1"/>
  <c r="AH13"/>
  <c r="AP27"/>
  <c r="AR23"/>
  <c r="AK13" l="1"/>
  <c r="AR11" s="1"/>
  <c r="AR7"/>
  <c r="AP15" l="1"/>
  <c r="AK19"/>
  <c r="AP19" s="1"/>
  <c r="AK25"/>
  <c r="AR15"/>
  <c r="AU18" s="1"/>
  <c r="P39" i="5" s="1"/>
  <c r="AK30" s="1"/>
  <c r="AD24" l="1"/>
  <c r="AI22"/>
  <c r="AI10"/>
  <c r="AD30"/>
  <c r="AD18"/>
  <c r="AI16"/>
  <c r="AI28"/>
  <c r="AK28"/>
  <c r="AK16"/>
  <c r="AK10"/>
  <c r="AD12"/>
  <c r="AK34"/>
  <c r="AK22"/>
  <c r="AI34"/>
  <c r="AK36"/>
  <c r="AK24"/>
  <c r="AD36"/>
  <c r="AK12"/>
  <c r="AK18"/>
  <c r="AP23" i="4"/>
  <c r="AR19"/>
</calcChain>
</file>

<file path=xl/sharedStrings.xml><?xml version="1.0" encoding="utf-8"?>
<sst xmlns="http://schemas.openxmlformats.org/spreadsheetml/2006/main" count="210" uniqueCount="117">
  <si>
    <t>N(1) = Number of players in hp-category 1</t>
  </si>
  <si>
    <t>P(1)</t>
  </si>
  <si>
    <t>N(c) = Total number of players</t>
  </si>
  <si>
    <t>P(c) = Total weighted probability</t>
  </si>
  <si>
    <t>Std. diviation (V ) of a binomial distribution</t>
  </si>
  <si>
    <t>a(-4/RO)</t>
  </si>
  <si>
    <t>f(-4/RO)</t>
  </si>
  <si>
    <t>C(-4,unadj.) = Unadjusted konfidence limits for players in adjustment range -4</t>
  </si>
  <si>
    <t>C(-4,unadj.) = Limits for players in adjustment range -4 adjusted for small field sizes</t>
  </si>
  <si>
    <t>WHERE REQUERED</t>
  </si>
  <si>
    <t>N(2) = Number of players in hp-category 2</t>
  </si>
  <si>
    <t>P(2)</t>
  </si>
  <si>
    <t>P(W2) = Weighted probability of players in hp-category 2</t>
  </si>
  <si>
    <t>N(3) = Number of players in hp-category 3</t>
  </si>
  <si>
    <t>P(3)</t>
  </si>
  <si>
    <t>P(W3) = Weighted probability of players in hp-category 3</t>
  </si>
  <si>
    <t>N(4) = Number of players in hp-category 4</t>
  </si>
  <si>
    <t>P(4)</t>
  </si>
  <si>
    <t>P(W4) = Weighted probability of players in hp-category 4</t>
  </si>
  <si>
    <t>f(-3)</t>
  </si>
  <si>
    <t>a(-3)</t>
  </si>
  <si>
    <t>f(-2)</t>
  </si>
  <si>
    <t>a(-2)</t>
  </si>
  <si>
    <t>f(-1)</t>
  </si>
  <si>
    <t>a(-1)</t>
  </si>
  <si>
    <t>f(+1)</t>
  </si>
  <si>
    <t>a(+1)</t>
  </si>
  <si>
    <t>C(-3,unadj.) = Unadjusted konfidence limits for players in adjustment range -3</t>
  </si>
  <si>
    <t>C(-2,unadj.) = Unadjusted konfidence limits for players in adjustment range -2</t>
  </si>
  <si>
    <t>C(-1,unadj.) = Unadjusted konfidence limits for players in adjustment range -1</t>
  </si>
  <si>
    <t>C(+1,unadj.) = Unadjusted konfidence limits for players in adjustment range +1</t>
  </si>
  <si>
    <t>C(-3,unadj.) = Limits for players in adjustment range -3 adjusted for small field sizes</t>
  </si>
  <si>
    <t>C(-2,unadj.) = Limits for players in adjustment range -2 adjusted for small field sizes</t>
  </si>
  <si>
    <t>C(-1,unadj.) = Limits for players in adjustment range -1 adjusted for small field sizes</t>
  </si>
  <si>
    <t>C(+1,unadj.) = Limits for players in adjustment range +1 adjusted for small field sizes</t>
  </si>
  <si>
    <t>N(BZ1) = Number of players in hp-category 1 IN the buffer</t>
  </si>
  <si>
    <t>N(BZ1) = Number of players in hp-category 1 UNDER the buffer</t>
  </si>
  <si>
    <t>Mean (E ) of a bino-mial distribution</t>
  </si>
  <si>
    <t>N(BZ2) = Number of players in hp-category 2 IN the buffer</t>
  </si>
  <si>
    <t>N(BZ2) = Number of players in hp-category 2 UNDER the buffer</t>
  </si>
  <si>
    <t>N(BZ3) = Number of players in hp-category 3 IN the buffer</t>
  </si>
  <si>
    <t>N(BZ3) = Number of players in hp-category 3 UNDER the buffer</t>
  </si>
  <si>
    <t>N(BZ4) = Number of players in hp-category 4 IN the buffer</t>
  </si>
  <si>
    <t>N(BZ4) = Number of players in hp-category 4 UNDER the buffer</t>
  </si>
  <si>
    <t>P(W1) = Weighted probabi-lity of players in hp-category 1</t>
  </si>
  <si>
    <t>Justeringer af bufferzonen</t>
  </si>
  <si>
    <t>25 af 100</t>
  </si>
  <si>
    <t>24 af 100</t>
  </si>
  <si>
    <t>If N(BZC) between</t>
  </si>
  <si>
    <t>and</t>
  </si>
  <si>
    <t>bufferzone is adjusted by -4</t>
  </si>
  <si>
    <t>bufferzone is adjusted by -3</t>
  </si>
  <si>
    <t>bufferzone is adjusted by -2</t>
  </si>
  <si>
    <t>bufferzone is adjusted by -1</t>
  </si>
  <si>
    <t>bufferzone is adjusted by +1</t>
  </si>
  <si>
    <t>N(BZN) = Total number of players in the buffer zone</t>
  </si>
  <si>
    <t>Buzz zone must be adjusted by:</t>
  </si>
  <si>
    <t>bufferzone is NOT adjusted</t>
  </si>
  <si>
    <t>Golf-Reglen's :  Beregning af hvor mange spillere der "bør"/normalt skal have korrigeret handicappet</t>
  </si>
  <si>
    <t>Golf-Reglen's :  Justering af korrektionen ud fra hvordan korrektionerne normalt er fordelt</t>
  </si>
  <si>
    <t>Golf-Reglen's Beregning</t>
  </si>
  <si>
    <t>Antal scorer</t>
  </si>
  <si>
    <t>GOLF-REGLEN's skema til beregning af CBA: Computed Buffer Adjustment</t>
  </si>
  <si>
    <t xml:space="preserve">Beregningsresultater </t>
  </si>
  <si>
    <t>NB :  DU MÅ INTET FORETAGE DIG PÅ DETTE BEREGNINGSARK !!!!!!</t>
  </si>
  <si>
    <t>copyright Pia Thomsen / Golf-Reglen</t>
  </si>
  <si>
    <t>HCP op til 4,4</t>
  </si>
  <si>
    <t>HCP 4,5-11,4</t>
  </si>
  <si>
    <t>Neutral 35-36</t>
  </si>
  <si>
    <r>
      <t xml:space="preserve"> </t>
    </r>
    <r>
      <rPr>
        <sz val="9"/>
        <color indexed="8"/>
        <rFont val="Calibri"/>
        <family val="2"/>
      </rPr>
      <t>(aflæst)</t>
    </r>
  </si>
  <si>
    <t>Neutral 34-36</t>
  </si>
  <si>
    <t>Neutral 33-36</t>
  </si>
  <si>
    <t>Neutral 32-36</t>
  </si>
  <si>
    <t>Sum scorer =</t>
  </si>
  <si>
    <t>Gnst-score =</t>
  </si>
  <si>
    <t>MMS =</t>
  </si>
  <si>
    <t>Scorer i grp. 4</t>
  </si>
  <si>
    <t>Scorer i grp. 1</t>
  </si>
  <si>
    <t>Scorer i grp. 2</t>
  </si>
  <si>
    <t>Scorer i grp. 3</t>
  </si>
  <si>
    <t>HCP 11,4-18,4</t>
  </si>
  <si>
    <t>HCP 18,4-26,4</t>
  </si>
  <si>
    <t>ned</t>
  </si>
  <si>
    <t>op</t>
  </si>
  <si>
    <t>nul</t>
  </si>
  <si>
    <t xml:space="preserve">m/ CBA </t>
  </si>
  <si>
    <t>Alm</t>
  </si>
  <si>
    <t>Scorer i grp. 5</t>
  </si>
  <si>
    <t>HCP 26,5-36</t>
  </si>
  <si>
    <t>Neutral 31-36</t>
  </si>
  <si>
    <r>
      <t xml:space="preserve">Der må kun indtastes i GULE felter: scorer + antal scorer </t>
    </r>
    <r>
      <rPr>
        <b/>
        <i/>
        <sz val="11"/>
        <color indexed="60"/>
        <rFont val="Calibri"/>
        <family val="2"/>
      </rPr>
      <t>(max. 40 i hver kategori)</t>
    </r>
  </si>
  <si>
    <t>Scorer over / lig med</t>
  </si>
  <si>
    <t xml:space="preserve">Scorer over / lig med </t>
  </si>
  <si>
    <t>fra</t>
  </si>
  <si>
    <t>til</t>
  </si>
  <si>
    <t>Neutral zone med CBA rykkes og bliver:</t>
  </si>
  <si>
    <t>Bemærkninger:</t>
  </si>
  <si>
    <r>
      <t xml:space="preserve">   </t>
    </r>
    <r>
      <rPr>
        <b/>
        <sz val="10"/>
        <color theme="1"/>
        <rFont val="Calibri"/>
        <family val="2"/>
        <scheme val="minor"/>
      </rPr>
      <t>Grp. 1-4 uden / med CBA</t>
    </r>
  </si>
  <si>
    <t xml:space="preserve">m / CBA </t>
  </si>
  <si>
    <t>NB: særtilfældet</t>
  </si>
  <si>
    <t>m/ CBA</t>
  </si>
  <si>
    <t>"CBA-scorer"</t>
  </si>
  <si>
    <t>Efter CBA beregning rykkes neutral zone op / ned med</t>
  </si>
  <si>
    <t>Hvis CBA viser - 4  reguleres handicap KUN ned - ingen reguleres op!</t>
  </si>
  <si>
    <r>
      <rPr>
        <b/>
        <sz val="12"/>
        <color theme="1"/>
        <rFont val="Calibri"/>
        <family val="2"/>
        <scheme val="minor"/>
      </rPr>
      <t>Alm.</t>
    </r>
    <r>
      <rPr>
        <sz val="12"/>
        <color theme="1"/>
        <rFont val="Calibri"/>
        <family val="2"/>
        <scheme val="minor"/>
      </rPr>
      <t xml:space="preserve"> (almindelig) angiver resultatet, når regulering foretages </t>
    </r>
    <r>
      <rPr>
        <b/>
        <sz val="12"/>
        <color theme="1"/>
        <rFont val="Calibri"/>
        <family val="2"/>
        <scheme val="minor"/>
      </rPr>
      <t xml:space="preserve">uden CBA </t>
    </r>
  </si>
  <si>
    <t>Grp 5 indgår ikke i CBA beregningen, men handicap følger CBA resultatet!</t>
  </si>
  <si>
    <t>Beregning af CBA medtager kun scorer fra grp. 1-4</t>
  </si>
  <si>
    <t>Hcp-Grp 5</t>
  </si>
  <si>
    <t xml:space="preserve"> reguleres for scoren plus</t>
  </si>
  <si>
    <t>(optalte)</t>
  </si>
  <si>
    <t>viser resultatet med neutral zone rykket efter CBA-beregningen</t>
  </si>
  <si>
    <t xml:space="preserve"> Grp. 5  uden / med CBA</t>
  </si>
  <si>
    <r>
      <t xml:space="preserve">   </t>
    </r>
    <r>
      <rPr>
        <b/>
        <sz val="10"/>
        <color theme="1"/>
        <rFont val="Calibri"/>
        <family val="2"/>
        <scheme val="minor"/>
      </rPr>
      <t>Grp. 1-5 uden / med CBA</t>
    </r>
  </si>
  <si>
    <t>Grand Total:</t>
  </si>
  <si>
    <t>Sum alle scorer</t>
  </si>
  <si>
    <t>Gnst alle scorer</t>
  </si>
  <si>
    <t>Pia Thomsen ©  Golf-Reglen@live.dk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</si>
</sst>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1"/>
      <color theme="1"/>
      <name val="Calibri"/>
      <family val="2"/>
      <scheme val="minor"/>
    </font>
    <font>
      <b/>
      <i/>
      <sz val="11"/>
      <color indexed="60"/>
      <name val="Calibri"/>
      <family val="2"/>
    </font>
    <font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sz val="13"/>
      <color rgb="FFC00000"/>
      <name val="Calibri"/>
      <family val="2"/>
      <scheme val="minor"/>
    </font>
    <font>
      <b/>
      <i/>
      <sz val="24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name val="Calibri"/>
      <family val="2"/>
      <scheme val="minor"/>
    </font>
    <font>
      <sz val="20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3"/>
      <name val="Calibri"/>
      <family val="2"/>
      <scheme val="minor"/>
    </font>
    <font>
      <i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3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3"/>
      <color theme="1"/>
      <name val="Calibri"/>
      <family val="2"/>
      <scheme val="minor"/>
    </font>
    <font>
      <b/>
      <u/>
      <sz val="16"/>
      <color rgb="FFC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ashDotDot">
        <color indexed="64"/>
      </right>
      <top style="thin">
        <color theme="0"/>
      </top>
      <bottom style="thin">
        <color theme="0"/>
      </bottom>
      <diagonal/>
    </border>
    <border>
      <left/>
      <right style="dashDotDot">
        <color indexed="64"/>
      </right>
      <top/>
      <bottom style="thin">
        <color theme="0"/>
      </bottom>
      <diagonal/>
    </border>
    <border>
      <left style="thin">
        <color theme="0"/>
      </left>
      <right style="dashDotDot">
        <color indexed="64"/>
      </right>
      <top style="thin">
        <color theme="0"/>
      </top>
      <bottom/>
      <diagonal/>
    </border>
    <border>
      <left/>
      <right style="dashDotDot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dashDotDot">
        <color indexed="64"/>
      </right>
      <top style="thin">
        <color theme="0"/>
      </top>
      <bottom style="thin">
        <color indexed="64"/>
      </bottom>
      <diagonal/>
    </border>
    <border>
      <left/>
      <right style="dashDotDot">
        <color indexed="64"/>
      </right>
      <top style="thin">
        <color theme="0"/>
      </top>
      <bottom/>
      <diagonal/>
    </border>
    <border>
      <left style="thin">
        <color theme="0"/>
      </left>
      <right style="dashDotDot">
        <color indexed="64"/>
      </right>
      <top/>
      <bottom style="thin">
        <color theme="0"/>
      </bottom>
      <diagonal/>
    </border>
    <border>
      <left style="dashDotDot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ashDotDot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4" fillId="0" borderId="37" xfId="0" applyFont="1" applyBorder="1" applyAlignment="1">
      <alignment horizontal="center" wrapText="1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37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14" xfId="0" applyBorder="1" applyAlignment="1">
      <alignment horizontal="left"/>
    </xf>
    <xf numFmtId="0" fontId="0" fillId="0" borderId="45" xfId="0" applyBorder="1"/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8" xfId="0" applyBorder="1"/>
    <xf numFmtId="0" fontId="0" fillId="0" borderId="12" xfId="0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49" xfId="0" applyBorder="1"/>
    <xf numFmtId="0" fontId="0" fillId="0" borderId="50" xfId="0" applyBorder="1" applyAlignment="1">
      <alignment horizontal="righ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left"/>
    </xf>
    <xf numFmtId="0" fontId="5" fillId="2" borderId="0" xfId="0" applyFont="1" applyFill="1"/>
    <xf numFmtId="0" fontId="0" fillId="2" borderId="0" xfId="0" applyFill="1"/>
    <xf numFmtId="0" fontId="0" fillId="3" borderId="0" xfId="0" applyFill="1"/>
    <xf numFmtId="0" fontId="6" fillId="0" borderId="0" xfId="0" applyFont="1"/>
    <xf numFmtId="0" fontId="0" fillId="4" borderId="0" xfId="0" applyFill="1"/>
    <xf numFmtId="0" fontId="7" fillId="4" borderId="0" xfId="0" applyFont="1" applyFill="1"/>
    <xf numFmtId="0" fontId="8" fillId="4" borderId="0" xfId="0" applyFont="1" applyFill="1"/>
    <xf numFmtId="0" fontId="9" fillId="4" borderId="0" xfId="0" applyFont="1" applyFill="1"/>
    <xf numFmtId="0" fontId="10" fillId="4" borderId="0" xfId="0" applyFont="1" applyFill="1"/>
    <xf numFmtId="0" fontId="11" fillId="0" borderId="12" xfId="0" applyFont="1" applyBorder="1"/>
    <xf numFmtId="0" fontId="9" fillId="0" borderId="12" xfId="0" applyFont="1" applyBorder="1"/>
    <xf numFmtId="0" fontId="12" fillId="4" borderId="0" xfId="0" applyFont="1" applyFill="1"/>
    <xf numFmtId="0" fontId="13" fillId="5" borderId="12" xfId="0" applyFont="1" applyFill="1" applyBorder="1" applyAlignment="1">
      <alignment horizontal="center" vertical="center"/>
    </xf>
    <xf numFmtId="0" fontId="0" fillId="3" borderId="12" xfId="0" applyFill="1" applyBorder="1"/>
    <xf numFmtId="0" fontId="14" fillId="0" borderId="12" xfId="0" applyFont="1" applyBorder="1"/>
    <xf numFmtId="0" fontId="0" fillId="4" borderId="0" xfId="0" applyFill="1" applyAlignment="1">
      <alignment horizontal="center" vertical="center"/>
    </xf>
    <xf numFmtId="0" fontId="0" fillId="6" borderId="0" xfId="0" applyFill="1"/>
    <xf numFmtId="0" fontId="0" fillId="6" borderId="0" xfId="0" applyFill="1" applyAlignment="1">
      <alignment horizontal="center"/>
    </xf>
    <xf numFmtId="164" fontId="0" fillId="6" borderId="0" xfId="0" applyNumberFormat="1" applyFill="1" applyAlignment="1">
      <alignment horizontal="left"/>
    </xf>
    <xf numFmtId="0" fontId="3" fillId="6" borderId="0" xfId="0" applyFont="1" applyFill="1"/>
    <xf numFmtId="0" fontId="0" fillId="6" borderId="0" xfId="0" applyFill="1" applyAlignment="1">
      <alignment horizontal="right"/>
    </xf>
    <xf numFmtId="0" fontId="15" fillId="4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6" fillId="4" borderId="0" xfId="0" applyFont="1" applyFill="1"/>
    <xf numFmtId="0" fontId="17" fillId="4" borderId="0" xfId="0" applyFont="1" applyFill="1"/>
    <xf numFmtId="0" fontId="18" fillId="4" borderId="0" xfId="0" applyFont="1" applyFill="1" applyAlignment="1">
      <alignment horizontal="left"/>
    </xf>
    <xf numFmtId="0" fontId="16" fillId="3" borderId="0" xfId="0" applyFont="1" applyFill="1"/>
    <xf numFmtId="0" fontId="12" fillId="3" borderId="0" xfId="0" applyFont="1" applyFill="1"/>
    <xf numFmtId="0" fontId="3" fillId="0" borderId="0" xfId="0" applyFont="1"/>
    <xf numFmtId="0" fontId="0" fillId="0" borderId="0" xfId="0" applyFont="1"/>
    <xf numFmtId="0" fontId="0" fillId="7" borderId="1" xfId="0" applyFill="1" applyBorder="1"/>
    <xf numFmtId="164" fontId="0" fillId="6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8" borderId="0" xfId="0" applyFill="1"/>
    <xf numFmtId="0" fontId="12" fillId="8" borderId="0" xfId="0" applyFont="1" applyFill="1" applyAlignment="1">
      <alignment horizontal="center"/>
    </xf>
    <xf numFmtId="0" fontId="0" fillId="8" borderId="11" xfId="0" applyFill="1" applyBorder="1"/>
    <xf numFmtId="0" fontId="12" fillId="8" borderId="11" xfId="0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12" fillId="9" borderId="0" xfId="0" applyFont="1" applyFill="1" applyAlignment="1">
      <alignment horizontal="center"/>
    </xf>
    <xf numFmtId="0" fontId="0" fillId="9" borderId="1" xfId="0" applyFill="1" applyBorder="1"/>
    <xf numFmtId="0" fontId="3" fillId="9" borderId="0" xfId="0" applyFont="1" applyFill="1"/>
    <xf numFmtId="0" fontId="0" fillId="9" borderId="0" xfId="0" applyFill="1"/>
    <xf numFmtId="0" fontId="0" fillId="9" borderId="0" xfId="0" applyFill="1" applyAlignment="1">
      <alignment horizontal="right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6" borderId="1" xfId="0" applyFill="1" applyBorder="1"/>
    <xf numFmtId="164" fontId="0" fillId="9" borderId="0" xfId="0" applyNumberFormat="1" applyFill="1" applyAlignment="1">
      <alignment horizontal="left"/>
    </xf>
    <xf numFmtId="164" fontId="0" fillId="9" borderId="0" xfId="0" applyNumberFormat="1" applyFill="1" applyAlignment="1">
      <alignment horizontal="center"/>
    </xf>
    <xf numFmtId="0" fontId="19" fillId="0" borderId="0" xfId="0" applyFont="1"/>
    <xf numFmtId="0" fontId="19" fillId="6" borderId="0" xfId="0" applyFont="1" applyFill="1" applyAlignment="1">
      <alignment horizontal="center"/>
    </xf>
    <xf numFmtId="0" fontId="19" fillId="6" borderId="0" xfId="0" applyFont="1" applyFill="1"/>
    <xf numFmtId="0" fontId="12" fillId="9" borderId="11" xfId="0" applyFont="1" applyFill="1" applyBorder="1" applyAlignment="1">
      <alignment horizontal="center"/>
    </xf>
    <xf numFmtId="0" fontId="21" fillId="4" borderId="0" xfId="0" applyFont="1" applyFill="1"/>
    <xf numFmtId="0" fontId="0" fillId="6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6" fillId="6" borderId="11" xfId="0" applyFont="1" applyFill="1" applyBorder="1"/>
    <xf numFmtId="0" fontId="0" fillId="6" borderId="11" xfId="0" applyFill="1" applyBorder="1"/>
    <xf numFmtId="0" fontId="22" fillId="8" borderId="11" xfId="0" applyFont="1" applyFill="1" applyBorder="1" applyAlignment="1">
      <alignment horizontal="right"/>
    </xf>
    <xf numFmtId="0" fontId="22" fillId="9" borderId="11" xfId="0" applyFont="1" applyFill="1" applyBorder="1" applyAlignment="1">
      <alignment horizontal="right"/>
    </xf>
    <xf numFmtId="0" fontId="0" fillId="10" borderId="11" xfId="0" applyFill="1" applyBorder="1"/>
    <xf numFmtId="0" fontId="12" fillId="6" borderId="1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0" fillId="4" borderId="0" xfId="0" applyFont="1" applyFill="1"/>
    <xf numFmtId="0" fontId="21" fillId="0" borderId="0" xfId="0" applyFont="1"/>
    <xf numFmtId="0" fontId="23" fillId="0" borderId="0" xfId="0" applyFont="1"/>
    <xf numFmtId="0" fontId="3" fillId="8" borderId="0" xfId="0" applyFont="1" applyFill="1"/>
    <xf numFmtId="0" fontId="3" fillId="8" borderId="0" xfId="0" applyFont="1" applyFill="1" applyAlignment="1">
      <alignment horizontal="right"/>
    </xf>
    <xf numFmtId="0" fontId="3" fillId="10" borderId="11" xfId="0" applyFont="1" applyFill="1" applyBorder="1"/>
    <xf numFmtId="0" fontId="0" fillId="3" borderId="0" xfId="0" applyFill="1" applyAlignment="1">
      <alignment horizontal="right"/>
    </xf>
    <xf numFmtId="0" fontId="7" fillId="11" borderId="0" xfId="0" applyFont="1" applyFill="1"/>
    <xf numFmtId="0" fontId="19" fillId="9" borderId="11" xfId="0" applyFont="1" applyFill="1" applyBorder="1" applyAlignment="1">
      <alignment horizontal="right"/>
    </xf>
    <xf numFmtId="0" fontId="0" fillId="9" borderId="0" xfId="0" applyFont="1" applyFill="1" applyAlignment="1">
      <alignment horizontal="right"/>
    </xf>
    <xf numFmtId="0" fontId="0" fillId="9" borderId="60" xfId="0" applyFill="1" applyBorder="1"/>
    <xf numFmtId="0" fontId="0" fillId="9" borderId="0" xfId="0" applyFill="1" applyBorder="1"/>
    <xf numFmtId="0" fontId="3" fillId="9" borderId="60" xfId="0" applyFont="1" applyFill="1" applyBorder="1"/>
    <xf numFmtId="0" fontId="24" fillId="9" borderId="0" xfId="0" applyFont="1" applyFill="1" applyAlignment="1">
      <alignment horizontal="right"/>
    </xf>
    <xf numFmtId="0" fontId="12" fillId="9" borderId="60" xfId="0" applyFont="1" applyFill="1" applyBorder="1" applyAlignment="1">
      <alignment horizontal="center"/>
    </xf>
    <xf numFmtId="0" fontId="21" fillId="10" borderId="0" xfId="0" applyFont="1" applyFill="1" applyAlignment="1">
      <alignment horizontal="right"/>
    </xf>
    <xf numFmtId="0" fontId="0" fillId="6" borderId="1" xfId="0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0" fontId="21" fillId="3" borderId="0" xfId="0" applyFont="1" applyFill="1"/>
    <xf numFmtId="0" fontId="23" fillId="3" borderId="0" xfId="0" applyFont="1" applyFill="1"/>
    <xf numFmtId="0" fontId="26" fillId="4" borderId="0" xfId="0" quotePrefix="1" applyFont="1" applyFill="1"/>
    <xf numFmtId="0" fontId="3" fillId="6" borderId="0" xfId="0" applyFont="1" applyFill="1" applyAlignment="1">
      <alignment vertical="center"/>
    </xf>
    <xf numFmtId="164" fontId="0" fillId="9" borderId="1" xfId="0" applyNumberFormat="1" applyFill="1" applyBorder="1" applyAlignment="1">
      <alignment horizontal="left"/>
    </xf>
    <xf numFmtId="0" fontId="21" fillId="9" borderId="0" xfId="0" applyFont="1" applyFill="1"/>
    <xf numFmtId="0" fontId="23" fillId="3" borderId="0" xfId="0" applyFont="1" applyFill="1" applyAlignment="1">
      <alignment horizontal="right" vertical="center"/>
    </xf>
    <xf numFmtId="0" fontId="0" fillId="13" borderId="0" xfId="0" applyFill="1" applyBorder="1"/>
    <xf numFmtId="0" fontId="19" fillId="13" borderId="11" xfId="0" applyFont="1" applyFill="1" applyBorder="1" applyAlignment="1">
      <alignment horizontal="right"/>
    </xf>
    <xf numFmtId="0" fontId="12" fillId="13" borderId="11" xfId="0" applyFont="1" applyFill="1" applyBorder="1" applyAlignment="1">
      <alignment horizontal="center"/>
    </xf>
    <xf numFmtId="0" fontId="22" fillId="13" borderId="11" xfId="0" applyFont="1" applyFill="1" applyBorder="1" applyAlignment="1">
      <alignment horizontal="right"/>
    </xf>
    <xf numFmtId="0" fontId="6" fillId="12" borderId="61" xfId="0" applyFont="1" applyFill="1" applyBorder="1"/>
    <xf numFmtId="0" fontId="0" fillId="12" borderId="62" xfId="0" applyFill="1" applyBorder="1"/>
    <xf numFmtId="0" fontId="21" fillId="12" borderId="6" xfId="0" applyFont="1" applyFill="1" applyBorder="1" applyAlignment="1">
      <alignment horizontal="right"/>
    </xf>
    <xf numFmtId="0" fontId="3" fillId="13" borderId="63" xfId="0" applyFont="1" applyFill="1" applyBorder="1"/>
    <xf numFmtId="0" fontId="0" fillId="13" borderId="0" xfId="0" applyFont="1" applyFill="1" applyBorder="1" applyAlignment="1">
      <alignment horizontal="right"/>
    </xf>
    <xf numFmtId="0" fontId="12" fillId="13" borderId="0" xfId="0" applyFont="1" applyFill="1" applyBorder="1" applyAlignment="1">
      <alignment horizontal="center"/>
    </xf>
    <xf numFmtId="0" fontId="24" fillId="13" borderId="0" xfId="0" applyFont="1" applyFill="1" applyBorder="1" applyAlignment="1">
      <alignment horizontal="right"/>
    </xf>
    <xf numFmtId="0" fontId="0" fillId="13" borderId="7" xfId="0" applyFill="1" applyBorder="1"/>
    <xf numFmtId="0" fontId="0" fillId="13" borderId="0" xfId="0" applyFill="1" applyBorder="1" applyAlignment="1">
      <alignment horizontal="right"/>
    </xf>
    <xf numFmtId="0" fontId="0" fillId="13" borderId="0" xfId="0" applyFill="1" applyBorder="1" applyAlignment="1">
      <alignment horizontal="center"/>
    </xf>
    <xf numFmtId="0" fontId="12" fillId="13" borderId="8" xfId="0" applyFont="1" applyFill="1" applyBorder="1" applyAlignment="1">
      <alignment horizontal="center"/>
    </xf>
    <xf numFmtId="0" fontId="12" fillId="13" borderId="64" xfId="0" applyFont="1" applyFill="1" applyBorder="1" applyAlignment="1">
      <alignment horizontal="center"/>
    </xf>
    <xf numFmtId="0" fontId="0" fillId="13" borderId="65" xfId="0" applyFill="1" applyBorder="1"/>
    <xf numFmtId="0" fontId="0" fillId="13" borderId="66" xfId="0" applyFill="1" applyBorder="1" applyAlignment="1">
      <alignment horizontal="center"/>
    </xf>
    <xf numFmtId="0" fontId="12" fillId="13" borderId="66" xfId="0" applyFont="1" applyFill="1" applyBorder="1" applyAlignment="1">
      <alignment horizontal="center"/>
    </xf>
    <xf numFmtId="0" fontId="0" fillId="13" borderId="67" xfId="0" applyFill="1" applyBorder="1"/>
    <xf numFmtId="0" fontId="12" fillId="13" borderId="10" xfId="0" applyFont="1" applyFill="1" applyBorder="1" applyAlignment="1">
      <alignment horizontal="center"/>
    </xf>
    <xf numFmtId="0" fontId="27" fillId="3" borderId="0" xfId="0" applyFont="1" applyFill="1" applyAlignment="1">
      <alignment horizontal="left" vertical="center"/>
    </xf>
    <xf numFmtId="0" fontId="0" fillId="13" borderId="1" xfId="0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49" fontId="0" fillId="9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25" fillId="4" borderId="2" xfId="0" applyFont="1" applyFill="1" applyBorder="1" applyAlignment="1">
      <alignment horizontal="center"/>
    </xf>
    <xf numFmtId="0" fontId="25" fillId="4" borderId="3" xfId="0" applyFont="1" applyFill="1" applyBorder="1" applyAlignment="1">
      <alignment horizontal="center"/>
    </xf>
    <xf numFmtId="0" fontId="25" fillId="4" borderId="4" xfId="0" applyFont="1" applyFill="1" applyBorder="1" applyAlignment="1">
      <alignment horizontal="center"/>
    </xf>
    <xf numFmtId="49" fontId="0" fillId="6" borderId="0" xfId="0" applyNumberFormat="1" applyFill="1" applyAlignment="1">
      <alignment horizontal="center"/>
    </xf>
    <xf numFmtId="0" fontId="0" fillId="13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20" fillId="0" borderId="15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49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0" fillId="0" borderId="57" xfId="0" applyBorder="1" applyAlignment="1">
      <alignment horizontal="left" wrapText="1"/>
    </xf>
    <xf numFmtId="0" fontId="0" fillId="0" borderId="58" xfId="0" applyBorder="1" applyAlignment="1">
      <alignment horizontal="left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4" fillId="0" borderId="24" xfId="0" applyFont="1" applyBorder="1" applyAlignment="1">
      <alignment horizontal="center" wrapText="1"/>
    </xf>
    <xf numFmtId="0" fontId="20" fillId="0" borderId="31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20" fillId="0" borderId="59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571500</xdr:colOff>
      <xdr:row>9</xdr:row>
      <xdr:rowOff>123824</xdr:rowOff>
    </xdr:from>
    <xdr:to>
      <xdr:col>37</xdr:col>
      <xdr:colOff>38100</xdr:colOff>
      <xdr:row>9</xdr:row>
      <xdr:rowOff>171449</xdr:rowOff>
    </xdr:to>
    <xdr:sp macro="" textlink="">
      <xdr:nvSpPr>
        <xdr:cNvPr id="2" name="Ligebenet trekant 1"/>
        <xdr:cNvSpPr/>
      </xdr:nvSpPr>
      <xdr:spPr>
        <a:xfrm rot="10800000">
          <a:off x="21383625" y="2000249"/>
          <a:ext cx="76200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36</xdr:col>
      <xdr:colOff>571500</xdr:colOff>
      <xdr:row>15</xdr:row>
      <xdr:rowOff>123824</xdr:rowOff>
    </xdr:from>
    <xdr:to>
      <xdr:col>37</xdr:col>
      <xdr:colOff>38100</xdr:colOff>
      <xdr:row>15</xdr:row>
      <xdr:rowOff>171449</xdr:rowOff>
    </xdr:to>
    <xdr:sp macro="" textlink="">
      <xdr:nvSpPr>
        <xdr:cNvPr id="3" name="Ligebenet trekant 2"/>
        <xdr:cNvSpPr/>
      </xdr:nvSpPr>
      <xdr:spPr>
        <a:xfrm rot="10800000">
          <a:off x="21383625" y="3181349"/>
          <a:ext cx="76200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36</xdr:col>
      <xdr:colOff>571500</xdr:colOff>
      <xdr:row>21</xdr:row>
      <xdr:rowOff>123824</xdr:rowOff>
    </xdr:from>
    <xdr:to>
      <xdr:col>37</xdr:col>
      <xdr:colOff>38100</xdr:colOff>
      <xdr:row>21</xdr:row>
      <xdr:rowOff>171449</xdr:rowOff>
    </xdr:to>
    <xdr:sp macro="" textlink="">
      <xdr:nvSpPr>
        <xdr:cNvPr id="4" name="Ligebenet trekant 3"/>
        <xdr:cNvSpPr/>
      </xdr:nvSpPr>
      <xdr:spPr>
        <a:xfrm rot="10800000">
          <a:off x="21383625" y="4362449"/>
          <a:ext cx="76200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32</xdr:col>
      <xdr:colOff>271462</xdr:colOff>
      <xdr:row>11</xdr:row>
      <xdr:rowOff>157165</xdr:rowOff>
    </xdr:from>
    <xdr:to>
      <xdr:col>32</xdr:col>
      <xdr:colOff>319087</xdr:colOff>
      <xdr:row>12</xdr:row>
      <xdr:rowOff>33340</xdr:rowOff>
    </xdr:to>
    <xdr:sp macro="" textlink="">
      <xdr:nvSpPr>
        <xdr:cNvPr id="5" name="Ligebenet trekant 4"/>
        <xdr:cNvSpPr/>
      </xdr:nvSpPr>
      <xdr:spPr>
        <a:xfrm rot="5400000">
          <a:off x="18897600" y="2438402"/>
          <a:ext cx="76200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32</xdr:col>
      <xdr:colOff>271462</xdr:colOff>
      <xdr:row>5</xdr:row>
      <xdr:rowOff>157165</xdr:rowOff>
    </xdr:from>
    <xdr:to>
      <xdr:col>32</xdr:col>
      <xdr:colOff>319087</xdr:colOff>
      <xdr:row>6</xdr:row>
      <xdr:rowOff>33340</xdr:rowOff>
    </xdr:to>
    <xdr:sp macro="" textlink="">
      <xdr:nvSpPr>
        <xdr:cNvPr id="6" name="Ligebenet trekant 5"/>
        <xdr:cNvSpPr/>
      </xdr:nvSpPr>
      <xdr:spPr>
        <a:xfrm rot="5400000">
          <a:off x="18897600" y="1247777"/>
          <a:ext cx="76200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32</xdr:col>
      <xdr:colOff>271462</xdr:colOff>
      <xdr:row>16</xdr:row>
      <xdr:rowOff>157165</xdr:rowOff>
    </xdr:from>
    <xdr:to>
      <xdr:col>32</xdr:col>
      <xdr:colOff>319087</xdr:colOff>
      <xdr:row>17</xdr:row>
      <xdr:rowOff>33340</xdr:rowOff>
    </xdr:to>
    <xdr:sp macro="" textlink="">
      <xdr:nvSpPr>
        <xdr:cNvPr id="7" name="Ligebenet trekant 6"/>
        <xdr:cNvSpPr/>
      </xdr:nvSpPr>
      <xdr:spPr>
        <a:xfrm rot="5400000">
          <a:off x="18902362" y="3424240"/>
          <a:ext cx="66675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32</xdr:col>
      <xdr:colOff>271462</xdr:colOff>
      <xdr:row>22</xdr:row>
      <xdr:rowOff>157165</xdr:rowOff>
    </xdr:from>
    <xdr:to>
      <xdr:col>32</xdr:col>
      <xdr:colOff>319087</xdr:colOff>
      <xdr:row>23</xdr:row>
      <xdr:rowOff>33340</xdr:rowOff>
    </xdr:to>
    <xdr:sp macro="" textlink="">
      <xdr:nvSpPr>
        <xdr:cNvPr id="8" name="Ligebenet trekant 7"/>
        <xdr:cNvSpPr/>
      </xdr:nvSpPr>
      <xdr:spPr>
        <a:xfrm rot="5400000">
          <a:off x="18902362" y="4605340"/>
          <a:ext cx="66675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32</xdr:col>
      <xdr:colOff>271462</xdr:colOff>
      <xdr:row>28</xdr:row>
      <xdr:rowOff>157165</xdr:rowOff>
    </xdr:from>
    <xdr:to>
      <xdr:col>32</xdr:col>
      <xdr:colOff>319087</xdr:colOff>
      <xdr:row>29</xdr:row>
      <xdr:rowOff>33340</xdr:rowOff>
    </xdr:to>
    <xdr:sp macro="" textlink="">
      <xdr:nvSpPr>
        <xdr:cNvPr id="9" name="Ligebenet trekant 8"/>
        <xdr:cNvSpPr/>
      </xdr:nvSpPr>
      <xdr:spPr>
        <a:xfrm rot="5400000">
          <a:off x="18902362" y="5776915"/>
          <a:ext cx="66675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21</xdr:col>
      <xdr:colOff>547687</xdr:colOff>
      <xdr:row>14</xdr:row>
      <xdr:rowOff>138119</xdr:rowOff>
    </xdr:from>
    <xdr:to>
      <xdr:col>21</xdr:col>
      <xdr:colOff>595312</xdr:colOff>
      <xdr:row>15</xdr:row>
      <xdr:rowOff>14294</xdr:rowOff>
    </xdr:to>
    <xdr:sp macro="" textlink="">
      <xdr:nvSpPr>
        <xdr:cNvPr id="10" name="Ligebenet trekant 9"/>
        <xdr:cNvSpPr/>
      </xdr:nvSpPr>
      <xdr:spPr>
        <a:xfrm rot="5400000">
          <a:off x="13020675" y="3009906"/>
          <a:ext cx="76200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21</xdr:col>
      <xdr:colOff>538162</xdr:colOff>
      <xdr:row>20</xdr:row>
      <xdr:rowOff>147643</xdr:rowOff>
    </xdr:from>
    <xdr:to>
      <xdr:col>21</xdr:col>
      <xdr:colOff>585787</xdr:colOff>
      <xdr:row>21</xdr:row>
      <xdr:rowOff>23818</xdr:rowOff>
    </xdr:to>
    <xdr:sp macro="" textlink="">
      <xdr:nvSpPr>
        <xdr:cNvPr id="11" name="Ligebenet trekant 10"/>
        <xdr:cNvSpPr/>
      </xdr:nvSpPr>
      <xdr:spPr>
        <a:xfrm rot="5400000">
          <a:off x="13011150" y="4200530"/>
          <a:ext cx="76200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25</xdr:col>
      <xdr:colOff>619124</xdr:colOff>
      <xdr:row>16</xdr:row>
      <xdr:rowOff>9525</xdr:rowOff>
    </xdr:from>
    <xdr:to>
      <xdr:col>26</xdr:col>
      <xdr:colOff>57150</xdr:colOff>
      <xdr:row>16</xdr:row>
      <xdr:rowOff>85725</xdr:rowOff>
    </xdr:to>
    <xdr:sp macro="" textlink="">
      <xdr:nvSpPr>
        <xdr:cNvPr id="12" name="Ligebenet trekant 11"/>
        <xdr:cNvSpPr/>
      </xdr:nvSpPr>
      <xdr:spPr>
        <a:xfrm>
          <a:off x="15659099" y="3267075"/>
          <a:ext cx="104776" cy="76200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35</xdr:col>
      <xdr:colOff>538162</xdr:colOff>
      <xdr:row>5</xdr:row>
      <xdr:rowOff>147643</xdr:rowOff>
    </xdr:from>
    <xdr:to>
      <xdr:col>35</xdr:col>
      <xdr:colOff>585787</xdr:colOff>
      <xdr:row>6</xdr:row>
      <xdr:rowOff>23818</xdr:rowOff>
    </xdr:to>
    <xdr:sp macro="" textlink="">
      <xdr:nvSpPr>
        <xdr:cNvPr id="13" name="Ligebenet trekant 12"/>
        <xdr:cNvSpPr/>
      </xdr:nvSpPr>
      <xdr:spPr>
        <a:xfrm rot="5400000">
          <a:off x="20726400" y="1238255"/>
          <a:ext cx="76200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35</xdr:col>
      <xdr:colOff>538162</xdr:colOff>
      <xdr:row>11</xdr:row>
      <xdr:rowOff>147643</xdr:rowOff>
    </xdr:from>
    <xdr:to>
      <xdr:col>35</xdr:col>
      <xdr:colOff>585787</xdr:colOff>
      <xdr:row>12</xdr:row>
      <xdr:rowOff>23818</xdr:rowOff>
    </xdr:to>
    <xdr:sp macro="" textlink="">
      <xdr:nvSpPr>
        <xdr:cNvPr id="14" name="Ligebenet trekant 13"/>
        <xdr:cNvSpPr/>
      </xdr:nvSpPr>
      <xdr:spPr>
        <a:xfrm rot="5400000">
          <a:off x="20726400" y="2428880"/>
          <a:ext cx="76200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35</xdr:col>
      <xdr:colOff>538162</xdr:colOff>
      <xdr:row>16</xdr:row>
      <xdr:rowOff>147643</xdr:rowOff>
    </xdr:from>
    <xdr:to>
      <xdr:col>35</xdr:col>
      <xdr:colOff>585787</xdr:colOff>
      <xdr:row>17</xdr:row>
      <xdr:rowOff>23818</xdr:rowOff>
    </xdr:to>
    <xdr:sp macro="" textlink="">
      <xdr:nvSpPr>
        <xdr:cNvPr id="15" name="Ligebenet trekant 14"/>
        <xdr:cNvSpPr/>
      </xdr:nvSpPr>
      <xdr:spPr>
        <a:xfrm rot="5400000">
          <a:off x="20731162" y="3414718"/>
          <a:ext cx="66675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35</xdr:col>
      <xdr:colOff>538162</xdr:colOff>
      <xdr:row>22</xdr:row>
      <xdr:rowOff>147643</xdr:rowOff>
    </xdr:from>
    <xdr:to>
      <xdr:col>35</xdr:col>
      <xdr:colOff>585787</xdr:colOff>
      <xdr:row>23</xdr:row>
      <xdr:rowOff>23818</xdr:rowOff>
    </xdr:to>
    <xdr:sp macro="" textlink="">
      <xdr:nvSpPr>
        <xdr:cNvPr id="16" name="Ligebenet trekant 15"/>
        <xdr:cNvSpPr/>
      </xdr:nvSpPr>
      <xdr:spPr>
        <a:xfrm rot="5400000">
          <a:off x="20731162" y="4595818"/>
          <a:ext cx="66675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35</xdr:col>
      <xdr:colOff>538162</xdr:colOff>
      <xdr:row>28</xdr:row>
      <xdr:rowOff>147643</xdr:rowOff>
    </xdr:from>
    <xdr:to>
      <xdr:col>35</xdr:col>
      <xdr:colOff>585787</xdr:colOff>
      <xdr:row>29</xdr:row>
      <xdr:rowOff>23818</xdr:rowOff>
    </xdr:to>
    <xdr:sp macro="" textlink="">
      <xdr:nvSpPr>
        <xdr:cNvPr id="17" name="Ligebenet trekant 16"/>
        <xdr:cNvSpPr/>
      </xdr:nvSpPr>
      <xdr:spPr>
        <a:xfrm rot="5400000">
          <a:off x="20731162" y="5767393"/>
          <a:ext cx="66675" cy="47625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3</xdr:col>
      <xdr:colOff>876300</xdr:colOff>
      <xdr:row>12</xdr:row>
      <xdr:rowOff>123823</xdr:rowOff>
    </xdr:from>
    <xdr:to>
      <xdr:col>4</xdr:col>
      <xdr:colOff>38100</xdr:colOff>
      <xdr:row>12</xdr:row>
      <xdr:rowOff>169542</xdr:rowOff>
    </xdr:to>
    <xdr:sp macro="" textlink="">
      <xdr:nvSpPr>
        <xdr:cNvPr id="18" name="Ligebenet trekant 17"/>
        <xdr:cNvSpPr/>
      </xdr:nvSpPr>
      <xdr:spPr>
        <a:xfrm rot="10800000">
          <a:off x="1800225" y="2590798"/>
          <a:ext cx="76200" cy="45719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3</xdr:col>
      <xdr:colOff>876300</xdr:colOff>
      <xdr:row>18</xdr:row>
      <xdr:rowOff>123823</xdr:rowOff>
    </xdr:from>
    <xdr:to>
      <xdr:col>4</xdr:col>
      <xdr:colOff>38100</xdr:colOff>
      <xdr:row>18</xdr:row>
      <xdr:rowOff>169542</xdr:rowOff>
    </xdr:to>
    <xdr:sp macro="" textlink="">
      <xdr:nvSpPr>
        <xdr:cNvPr id="19" name="Ligebenet trekant 18"/>
        <xdr:cNvSpPr/>
      </xdr:nvSpPr>
      <xdr:spPr>
        <a:xfrm rot="10800000">
          <a:off x="1800225" y="3771898"/>
          <a:ext cx="76200" cy="45719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8</xdr:col>
      <xdr:colOff>876300</xdr:colOff>
      <xdr:row>12</xdr:row>
      <xdr:rowOff>123823</xdr:rowOff>
    </xdr:from>
    <xdr:to>
      <xdr:col>9</xdr:col>
      <xdr:colOff>38100</xdr:colOff>
      <xdr:row>12</xdr:row>
      <xdr:rowOff>169542</xdr:rowOff>
    </xdr:to>
    <xdr:sp macro="" textlink="">
      <xdr:nvSpPr>
        <xdr:cNvPr id="20" name="Ligebenet trekant 19"/>
        <xdr:cNvSpPr/>
      </xdr:nvSpPr>
      <xdr:spPr>
        <a:xfrm rot="10800000">
          <a:off x="4962525" y="2590798"/>
          <a:ext cx="76200" cy="45719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8</xdr:col>
      <xdr:colOff>876300</xdr:colOff>
      <xdr:row>18</xdr:row>
      <xdr:rowOff>123823</xdr:rowOff>
    </xdr:from>
    <xdr:to>
      <xdr:col>9</xdr:col>
      <xdr:colOff>38100</xdr:colOff>
      <xdr:row>18</xdr:row>
      <xdr:rowOff>169542</xdr:rowOff>
    </xdr:to>
    <xdr:sp macro="" textlink="">
      <xdr:nvSpPr>
        <xdr:cNvPr id="21" name="Ligebenet trekant 20"/>
        <xdr:cNvSpPr/>
      </xdr:nvSpPr>
      <xdr:spPr>
        <a:xfrm rot="10800000">
          <a:off x="4962525" y="3771898"/>
          <a:ext cx="76200" cy="45719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13</xdr:col>
      <xdr:colOff>876300</xdr:colOff>
      <xdr:row>12</xdr:row>
      <xdr:rowOff>123823</xdr:rowOff>
    </xdr:from>
    <xdr:to>
      <xdr:col>14</xdr:col>
      <xdr:colOff>38100</xdr:colOff>
      <xdr:row>12</xdr:row>
      <xdr:rowOff>169542</xdr:rowOff>
    </xdr:to>
    <xdr:sp macro="" textlink="">
      <xdr:nvSpPr>
        <xdr:cNvPr id="22" name="Ligebenet trekant 21"/>
        <xdr:cNvSpPr/>
      </xdr:nvSpPr>
      <xdr:spPr>
        <a:xfrm rot="10800000">
          <a:off x="8067675" y="2590798"/>
          <a:ext cx="76200" cy="45719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13</xdr:col>
      <xdr:colOff>876300</xdr:colOff>
      <xdr:row>18</xdr:row>
      <xdr:rowOff>123823</xdr:rowOff>
    </xdr:from>
    <xdr:to>
      <xdr:col>14</xdr:col>
      <xdr:colOff>38100</xdr:colOff>
      <xdr:row>18</xdr:row>
      <xdr:rowOff>169542</xdr:rowOff>
    </xdr:to>
    <xdr:sp macro="" textlink="">
      <xdr:nvSpPr>
        <xdr:cNvPr id="23" name="Ligebenet trekant 22"/>
        <xdr:cNvSpPr/>
      </xdr:nvSpPr>
      <xdr:spPr>
        <a:xfrm rot="10800000">
          <a:off x="8067675" y="3771898"/>
          <a:ext cx="76200" cy="45719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18</xdr:col>
      <xdr:colOff>876300</xdr:colOff>
      <xdr:row>12</xdr:row>
      <xdr:rowOff>123823</xdr:rowOff>
    </xdr:from>
    <xdr:to>
      <xdr:col>19</xdr:col>
      <xdr:colOff>38100</xdr:colOff>
      <xdr:row>12</xdr:row>
      <xdr:rowOff>169542</xdr:rowOff>
    </xdr:to>
    <xdr:sp macro="" textlink="">
      <xdr:nvSpPr>
        <xdr:cNvPr id="24" name="Ligebenet trekant 23"/>
        <xdr:cNvSpPr/>
      </xdr:nvSpPr>
      <xdr:spPr>
        <a:xfrm rot="10800000">
          <a:off x="11115675" y="2590798"/>
          <a:ext cx="76200" cy="45719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18</xdr:col>
      <xdr:colOff>876300</xdr:colOff>
      <xdr:row>18</xdr:row>
      <xdr:rowOff>123823</xdr:rowOff>
    </xdr:from>
    <xdr:to>
      <xdr:col>19</xdr:col>
      <xdr:colOff>38100</xdr:colOff>
      <xdr:row>18</xdr:row>
      <xdr:rowOff>169542</xdr:rowOff>
    </xdr:to>
    <xdr:sp macro="" textlink="">
      <xdr:nvSpPr>
        <xdr:cNvPr id="25" name="Ligebenet trekant 24"/>
        <xdr:cNvSpPr/>
      </xdr:nvSpPr>
      <xdr:spPr>
        <a:xfrm rot="10800000">
          <a:off x="11115675" y="3771898"/>
          <a:ext cx="76200" cy="45719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25</xdr:col>
      <xdr:colOff>609599</xdr:colOff>
      <xdr:row>18</xdr:row>
      <xdr:rowOff>104774</xdr:rowOff>
    </xdr:from>
    <xdr:to>
      <xdr:col>26</xdr:col>
      <xdr:colOff>38099</xdr:colOff>
      <xdr:row>18</xdr:row>
      <xdr:rowOff>169540</xdr:rowOff>
    </xdr:to>
    <xdr:sp macro="" textlink="">
      <xdr:nvSpPr>
        <xdr:cNvPr id="26" name="Ligebenet trekant 25"/>
        <xdr:cNvSpPr/>
      </xdr:nvSpPr>
      <xdr:spPr>
        <a:xfrm rot="10800000">
          <a:off x="15649574" y="3752849"/>
          <a:ext cx="95250" cy="64766"/>
        </a:xfrm>
        <a:prstGeom prst="triangl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58"/>
  <sheetViews>
    <sheetView tabSelected="1" zoomScale="70" zoomScaleNormal="70" workbookViewId="0">
      <selection activeCell="X51" sqref="X51"/>
    </sheetView>
  </sheetViews>
  <sheetFormatPr defaultRowHeight="14.4"/>
  <cols>
    <col min="1" max="1" width="16.109375" customWidth="1"/>
    <col min="2" max="2" width="5.6640625" customWidth="1"/>
    <col min="3" max="6" width="4.6640625" customWidth="1"/>
    <col min="7" max="7" width="5.6640625" customWidth="1"/>
    <col min="8" max="15" width="4.6640625" customWidth="1"/>
    <col min="16" max="16" width="5.109375" customWidth="1"/>
    <col min="17" max="42" width="4.6640625" customWidth="1"/>
  </cols>
  <sheetData>
    <row r="2" spans="1:42" ht="18">
      <c r="A2" s="56" t="s">
        <v>62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</row>
    <row r="3" spans="1:42">
      <c r="A3" s="59"/>
    </row>
    <row r="4" spans="1:42" ht="18">
      <c r="A4" s="64" t="s">
        <v>90</v>
      </c>
      <c r="B4" s="60"/>
      <c r="C4" s="131"/>
      <c r="D4" s="131"/>
      <c r="E4" s="131"/>
      <c r="F4" s="131"/>
      <c r="G4" s="131"/>
      <c r="H4" s="131"/>
      <c r="I4" s="131"/>
      <c r="J4" s="61"/>
      <c r="K4" s="61"/>
      <c r="L4" s="61"/>
      <c r="M4" s="61"/>
      <c r="N4" s="61"/>
      <c r="O4" s="61"/>
      <c r="P4" s="61"/>
      <c r="Q4" s="61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</row>
    <row r="6" spans="1:42">
      <c r="A6" s="72" t="s">
        <v>61</v>
      </c>
      <c r="B6" s="73">
        <v>1</v>
      </c>
      <c r="C6" s="73">
        <v>2</v>
      </c>
      <c r="D6" s="73">
        <v>3</v>
      </c>
      <c r="E6" s="73">
        <v>4</v>
      </c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  <c r="L6" s="73">
        <v>11</v>
      </c>
      <c r="M6" s="73">
        <v>12</v>
      </c>
      <c r="N6" s="73">
        <v>13</v>
      </c>
      <c r="O6" s="73">
        <v>14</v>
      </c>
      <c r="P6" s="73">
        <v>15</v>
      </c>
      <c r="Q6" s="73">
        <v>16</v>
      </c>
      <c r="R6" s="73">
        <v>17</v>
      </c>
      <c r="S6" s="73">
        <v>18</v>
      </c>
      <c r="T6" s="73">
        <v>19</v>
      </c>
      <c r="U6" s="73">
        <v>20</v>
      </c>
      <c r="V6" s="73">
        <v>21</v>
      </c>
      <c r="W6" s="73">
        <v>22</v>
      </c>
      <c r="X6" s="73">
        <v>23</v>
      </c>
      <c r="Y6" s="73">
        <v>24</v>
      </c>
      <c r="Z6" s="73">
        <v>25</v>
      </c>
      <c r="AA6" s="73">
        <v>26</v>
      </c>
      <c r="AB6" s="73">
        <v>27</v>
      </c>
      <c r="AC6" s="108">
        <v>28</v>
      </c>
      <c r="AD6" s="108">
        <v>29</v>
      </c>
      <c r="AE6" s="108">
        <v>30</v>
      </c>
      <c r="AF6" s="109">
        <v>31</v>
      </c>
      <c r="AG6" s="109">
        <v>32</v>
      </c>
      <c r="AH6" s="109">
        <v>33</v>
      </c>
      <c r="AI6" s="109">
        <v>34</v>
      </c>
      <c r="AJ6" s="109">
        <v>35</v>
      </c>
      <c r="AK6" s="109">
        <v>36</v>
      </c>
      <c r="AL6" s="109">
        <v>37</v>
      </c>
      <c r="AM6" s="109">
        <v>38</v>
      </c>
      <c r="AN6" s="109">
        <v>39</v>
      </c>
      <c r="AO6" s="109">
        <v>40</v>
      </c>
      <c r="AP6" s="107"/>
    </row>
    <row r="7" spans="1:42" ht="6" customHeight="1">
      <c r="A7" s="58"/>
      <c r="AC7" s="58"/>
      <c r="AD7" s="58"/>
      <c r="AE7" s="58"/>
    </row>
    <row r="8" spans="1:42">
      <c r="A8" s="75" t="s">
        <v>77</v>
      </c>
      <c r="B8" s="86">
        <v>33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</row>
    <row r="9" spans="1:42" ht="15" customHeight="1">
      <c r="A9" s="72" t="s">
        <v>66</v>
      </c>
      <c r="AC9" s="58"/>
      <c r="AD9" s="58"/>
      <c r="AE9" s="58"/>
    </row>
    <row r="10" spans="1:42" ht="15" customHeight="1">
      <c r="A10" s="72" t="s">
        <v>68</v>
      </c>
      <c r="S10" t="s">
        <v>86</v>
      </c>
      <c r="T10" t="s">
        <v>82</v>
      </c>
      <c r="U10" s="101">
        <v>0</v>
      </c>
      <c r="W10" s="89" t="s">
        <v>85</v>
      </c>
      <c r="X10" s="101">
        <v>0</v>
      </c>
      <c r="Z10" s="72" t="s">
        <v>95</v>
      </c>
      <c r="AA10" s="72"/>
      <c r="AB10" s="72"/>
      <c r="AC10" s="72"/>
      <c r="AD10" s="72"/>
      <c r="AE10" s="72"/>
      <c r="AF10" s="72"/>
      <c r="AG10" s="72"/>
      <c r="AH10" s="112" t="s">
        <v>93</v>
      </c>
      <c r="AI10" s="120">
        <f>35+$P39</f>
        <v>33</v>
      </c>
      <c r="AJ10" s="112" t="s">
        <v>94</v>
      </c>
      <c r="AK10" s="120">
        <f>36+$P39</f>
        <v>34</v>
      </c>
    </row>
    <row r="11" spans="1:42" ht="18.75" customHeight="1">
      <c r="A11" s="72" t="s">
        <v>61</v>
      </c>
      <c r="B11" s="86">
        <v>1</v>
      </c>
      <c r="D11" s="174" t="s">
        <v>73</v>
      </c>
      <c r="E11" s="174"/>
      <c r="F11" s="174"/>
      <c r="G11" s="72">
        <f>SUM(B8:AO8)</f>
        <v>33</v>
      </c>
      <c r="I11" s="174" t="s">
        <v>74</v>
      </c>
      <c r="J11" s="174"/>
      <c r="K11" s="174"/>
      <c r="L11" s="72">
        <f>G11/B11</f>
        <v>33</v>
      </c>
      <c r="N11" s="174" t="s">
        <v>75</v>
      </c>
      <c r="O11" s="174"/>
      <c r="P11" s="87">
        <f>MEDIAN(B8:AO8)</f>
        <v>33</v>
      </c>
      <c r="T11" t="s">
        <v>84</v>
      </c>
      <c r="U11" s="101">
        <v>0</v>
      </c>
      <c r="X11" s="101">
        <v>1</v>
      </c>
      <c r="AL11" s="58"/>
      <c r="AM11" s="58"/>
    </row>
    <row r="12" spans="1:42" ht="17.25" customHeight="1">
      <c r="A12" s="76" t="s">
        <v>69</v>
      </c>
      <c r="T12" t="s">
        <v>83</v>
      </c>
      <c r="U12" s="101">
        <v>1</v>
      </c>
      <c r="X12" s="101">
        <v>0</v>
      </c>
      <c r="Z12" s="72" t="s">
        <v>91</v>
      </c>
      <c r="AA12" s="72"/>
      <c r="AB12" s="72"/>
      <c r="AC12" s="72"/>
      <c r="AD12" s="120">
        <f>37+$P39</f>
        <v>35</v>
      </c>
      <c r="AE12" s="75" t="s">
        <v>108</v>
      </c>
      <c r="AF12" s="72"/>
      <c r="AG12" s="72"/>
      <c r="AH12" s="72"/>
      <c r="AI12" s="72"/>
      <c r="AJ12" s="72"/>
      <c r="AK12" s="120">
        <f>0-P39</f>
        <v>2</v>
      </c>
    </row>
    <row r="13" spans="1:42" ht="8.25" customHeight="1">
      <c r="A13" s="58"/>
      <c r="U13" s="101"/>
      <c r="X13" s="101"/>
      <c r="AC13" s="58"/>
      <c r="AD13" s="58"/>
      <c r="AE13" s="58"/>
    </row>
    <row r="14" spans="1:42">
      <c r="A14" s="75" t="s">
        <v>78</v>
      </c>
      <c r="B14" s="86">
        <v>27</v>
      </c>
      <c r="C14" s="86">
        <v>27</v>
      </c>
      <c r="D14" s="86">
        <v>27</v>
      </c>
      <c r="E14" s="86">
        <v>29</v>
      </c>
      <c r="F14" s="86">
        <v>30</v>
      </c>
      <c r="G14" s="86">
        <v>30</v>
      </c>
      <c r="H14" s="86">
        <v>31</v>
      </c>
      <c r="I14" s="86">
        <v>32</v>
      </c>
      <c r="J14" s="86">
        <v>32</v>
      </c>
      <c r="K14" s="86">
        <v>33</v>
      </c>
      <c r="L14" s="86">
        <v>33</v>
      </c>
      <c r="M14" s="86">
        <v>33</v>
      </c>
      <c r="N14" s="86">
        <v>33</v>
      </c>
      <c r="O14" s="86"/>
      <c r="P14" s="86"/>
      <c r="Q14" s="86"/>
      <c r="R14" s="86"/>
      <c r="S14" s="86"/>
      <c r="T14" s="86"/>
      <c r="U14" s="102"/>
      <c r="V14" s="86"/>
      <c r="W14" s="86"/>
      <c r="X14" s="102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</row>
    <row r="15" spans="1:42" ht="15.75" customHeight="1">
      <c r="A15" s="72" t="s">
        <v>67</v>
      </c>
      <c r="U15" s="101"/>
      <c r="X15" s="101"/>
      <c r="AC15" s="58"/>
      <c r="AD15" s="58"/>
      <c r="AE15" s="58"/>
    </row>
    <row r="16" spans="1:42" ht="15.75" customHeight="1">
      <c r="A16" s="72" t="s">
        <v>70</v>
      </c>
      <c r="S16" t="s">
        <v>86</v>
      </c>
      <c r="T16" t="s">
        <v>82</v>
      </c>
      <c r="U16" s="101">
        <v>0</v>
      </c>
      <c r="W16" s="89" t="s">
        <v>85</v>
      </c>
      <c r="X16" s="101">
        <v>0</v>
      </c>
      <c r="Z16" s="72" t="s">
        <v>95</v>
      </c>
      <c r="AA16" s="72"/>
      <c r="AB16" s="72"/>
      <c r="AC16" s="72"/>
      <c r="AD16" s="72"/>
      <c r="AE16" s="72"/>
      <c r="AF16" s="72"/>
      <c r="AG16" s="72"/>
      <c r="AH16" s="112" t="s">
        <v>93</v>
      </c>
      <c r="AI16" s="120">
        <f>34+$P39</f>
        <v>32</v>
      </c>
      <c r="AJ16" s="112" t="s">
        <v>94</v>
      </c>
      <c r="AK16" s="120">
        <f>36+$P39</f>
        <v>34</v>
      </c>
    </row>
    <row r="17" spans="1:41" ht="20.25" customHeight="1">
      <c r="A17" s="72" t="s">
        <v>61</v>
      </c>
      <c r="B17" s="86">
        <v>13</v>
      </c>
      <c r="D17" s="174" t="s">
        <v>73</v>
      </c>
      <c r="E17" s="174"/>
      <c r="F17" s="174"/>
      <c r="G17" s="72">
        <f>SUM(B14:AO14)</f>
        <v>397</v>
      </c>
      <c r="I17" s="174" t="s">
        <v>74</v>
      </c>
      <c r="J17" s="174"/>
      <c r="K17" s="174"/>
      <c r="L17" s="74">
        <f>G17/B17</f>
        <v>30.53846153846154</v>
      </c>
      <c r="N17" s="174" t="s">
        <v>75</v>
      </c>
      <c r="O17" s="174"/>
      <c r="P17" s="87">
        <f>MEDIAN(B14:AO14)</f>
        <v>31</v>
      </c>
      <c r="T17" t="s">
        <v>84</v>
      </c>
      <c r="U17" s="101">
        <v>0</v>
      </c>
      <c r="X17" s="101">
        <v>6</v>
      </c>
    </row>
    <row r="18" spans="1:41" ht="19.5" customHeight="1">
      <c r="A18" s="76" t="s">
        <v>69</v>
      </c>
      <c r="T18" t="s">
        <v>83</v>
      </c>
      <c r="U18" s="101">
        <v>13</v>
      </c>
      <c r="X18" s="101">
        <v>7</v>
      </c>
      <c r="Z18" s="72" t="s">
        <v>91</v>
      </c>
      <c r="AA18" s="72"/>
      <c r="AB18" s="72"/>
      <c r="AC18" s="72"/>
      <c r="AD18" s="120">
        <f>37+$P39</f>
        <v>35</v>
      </c>
      <c r="AE18" s="75" t="s">
        <v>108</v>
      </c>
      <c r="AF18" s="72"/>
      <c r="AG18" s="72"/>
      <c r="AH18" s="72"/>
      <c r="AI18" s="72"/>
      <c r="AJ18" s="72"/>
      <c r="AK18" s="120">
        <f>0-P39</f>
        <v>2</v>
      </c>
      <c r="AL18" s="58"/>
      <c r="AM18" s="58"/>
    </row>
    <row r="19" spans="1:41" ht="8.25" customHeight="1">
      <c r="A19" s="58"/>
      <c r="U19" s="101"/>
      <c r="X19" s="101"/>
      <c r="AC19" s="58"/>
      <c r="AD19" s="58"/>
      <c r="AE19" s="58"/>
    </row>
    <row r="20" spans="1:41">
      <c r="A20" s="75" t="s">
        <v>79</v>
      </c>
      <c r="B20" s="86">
        <v>18</v>
      </c>
      <c r="C20" s="86">
        <v>19</v>
      </c>
      <c r="D20" s="86">
        <v>21</v>
      </c>
      <c r="E20" s="86">
        <v>23</v>
      </c>
      <c r="F20" s="86">
        <v>23</v>
      </c>
      <c r="G20" s="86">
        <v>24</v>
      </c>
      <c r="H20" s="86">
        <v>25</v>
      </c>
      <c r="I20" s="86">
        <v>26</v>
      </c>
      <c r="J20" s="86">
        <v>28</v>
      </c>
      <c r="K20" s="86">
        <v>31</v>
      </c>
      <c r="L20" s="86">
        <v>29</v>
      </c>
      <c r="M20" s="86">
        <v>31</v>
      </c>
      <c r="N20" s="86">
        <v>32</v>
      </c>
      <c r="O20" s="86">
        <v>35</v>
      </c>
      <c r="P20" s="86">
        <v>21</v>
      </c>
      <c r="Q20" s="86">
        <v>22</v>
      </c>
      <c r="R20" s="86">
        <v>23</v>
      </c>
      <c r="S20" s="86">
        <v>24</v>
      </c>
      <c r="T20" s="86">
        <v>27</v>
      </c>
      <c r="U20" s="102">
        <v>27</v>
      </c>
      <c r="V20" s="86">
        <v>29</v>
      </c>
      <c r="W20" s="86">
        <v>29</v>
      </c>
      <c r="X20" s="102">
        <v>30</v>
      </c>
      <c r="Y20" s="86">
        <v>30</v>
      </c>
      <c r="Z20" s="86">
        <v>30</v>
      </c>
      <c r="AA20" s="86">
        <v>32</v>
      </c>
      <c r="AB20" s="86">
        <v>33</v>
      </c>
      <c r="AC20" s="86">
        <v>34</v>
      </c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</row>
    <row r="21" spans="1:41" ht="15.75" customHeight="1">
      <c r="A21" s="72" t="s">
        <v>80</v>
      </c>
      <c r="U21" s="101"/>
      <c r="X21" s="101"/>
      <c r="AC21" s="58"/>
      <c r="AD21" s="58"/>
      <c r="AE21" s="58"/>
    </row>
    <row r="22" spans="1:41" ht="15.75" customHeight="1">
      <c r="A22" s="72" t="s">
        <v>71</v>
      </c>
      <c r="S22" t="s">
        <v>86</v>
      </c>
      <c r="T22" t="s">
        <v>82</v>
      </c>
      <c r="U22" s="101">
        <v>0</v>
      </c>
      <c r="W22" s="89" t="s">
        <v>85</v>
      </c>
      <c r="X22" s="101">
        <v>1</v>
      </c>
      <c r="Z22" s="72" t="s">
        <v>95</v>
      </c>
      <c r="AA22" s="72"/>
      <c r="AB22" s="72"/>
      <c r="AC22" s="72"/>
      <c r="AD22" s="72"/>
      <c r="AE22" s="72"/>
      <c r="AF22" s="72"/>
      <c r="AG22" s="72"/>
      <c r="AH22" s="112" t="s">
        <v>93</v>
      </c>
      <c r="AI22" s="120">
        <f>33+$P39</f>
        <v>31</v>
      </c>
      <c r="AJ22" s="112" t="s">
        <v>94</v>
      </c>
      <c r="AK22" s="120">
        <f>36+$P39</f>
        <v>34</v>
      </c>
    </row>
    <row r="23" spans="1:41" ht="18" customHeight="1">
      <c r="A23" s="72" t="s">
        <v>61</v>
      </c>
      <c r="B23" s="86">
        <v>28</v>
      </c>
      <c r="D23" s="174" t="s">
        <v>73</v>
      </c>
      <c r="E23" s="174"/>
      <c r="F23" s="174"/>
      <c r="G23" s="72">
        <f>SUM(B20:AO20)</f>
        <v>756</v>
      </c>
      <c r="I23" s="174" t="s">
        <v>74</v>
      </c>
      <c r="J23" s="174"/>
      <c r="K23" s="174"/>
      <c r="L23" s="74">
        <f>G23/B23</f>
        <v>27</v>
      </c>
      <c r="N23" s="174" t="s">
        <v>75</v>
      </c>
      <c r="O23" s="174"/>
      <c r="P23" s="87">
        <f>MEDIAN(B20:AO20)</f>
        <v>27.5</v>
      </c>
      <c r="T23" t="s">
        <v>84</v>
      </c>
      <c r="U23" s="101">
        <v>2</v>
      </c>
      <c r="X23" s="101">
        <v>7</v>
      </c>
    </row>
    <row r="24" spans="1:41" ht="17.25" customHeight="1">
      <c r="A24" s="76" t="s">
        <v>69</v>
      </c>
      <c r="T24" t="s">
        <v>83</v>
      </c>
      <c r="U24" s="101">
        <v>26</v>
      </c>
      <c r="X24" s="101">
        <v>20</v>
      </c>
      <c r="Z24" s="72" t="s">
        <v>91</v>
      </c>
      <c r="AA24" s="72"/>
      <c r="AB24" s="72"/>
      <c r="AC24" s="72"/>
      <c r="AD24" s="120">
        <f>37 +P39</f>
        <v>35</v>
      </c>
      <c r="AE24" s="75" t="s">
        <v>108</v>
      </c>
      <c r="AF24" s="72"/>
      <c r="AG24" s="72"/>
      <c r="AH24" s="72"/>
      <c r="AI24" s="72"/>
      <c r="AJ24" s="72"/>
      <c r="AK24" s="120">
        <f>0-P39</f>
        <v>2</v>
      </c>
      <c r="AL24" s="58"/>
      <c r="AM24" s="58"/>
    </row>
    <row r="25" spans="1:41" ht="12" customHeight="1">
      <c r="A25" s="58"/>
      <c r="U25" s="101"/>
      <c r="X25" s="101"/>
    </row>
    <row r="26" spans="1:41">
      <c r="A26" s="75" t="s">
        <v>76</v>
      </c>
      <c r="B26" s="86">
        <v>16</v>
      </c>
      <c r="C26" s="86">
        <v>22</v>
      </c>
      <c r="D26" s="86">
        <v>23</v>
      </c>
      <c r="E26" s="86">
        <v>23</v>
      </c>
      <c r="F26" s="86">
        <v>25</v>
      </c>
      <c r="G26" s="86">
        <v>25</v>
      </c>
      <c r="H26" s="86">
        <v>26</v>
      </c>
      <c r="I26" s="86">
        <v>27</v>
      </c>
      <c r="J26" s="86">
        <v>28</v>
      </c>
      <c r="K26" s="86">
        <v>28</v>
      </c>
      <c r="L26" s="86">
        <v>28</v>
      </c>
      <c r="M26" s="86">
        <v>29</v>
      </c>
      <c r="N26" s="86">
        <v>29</v>
      </c>
      <c r="O26" s="86">
        <v>30</v>
      </c>
      <c r="P26" s="86">
        <v>32</v>
      </c>
      <c r="Q26" s="86">
        <v>35</v>
      </c>
      <c r="R26" s="86">
        <v>35</v>
      </c>
      <c r="S26" s="86">
        <v>36</v>
      </c>
      <c r="T26" s="86">
        <v>17</v>
      </c>
      <c r="U26" s="102">
        <v>21</v>
      </c>
      <c r="V26" s="86">
        <v>22</v>
      </c>
      <c r="W26" s="86">
        <v>23</v>
      </c>
      <c r="X26" s="102">
        <v>25</v>
      </c>
      <c r="Y26" s="86">
        <v>25</v>
      </c>
      <c r="Z26" s="86">
        <v>28</v>
      </c>
      <c r="AA26" s="86">
        <v>29</v>
      </c>
      <c r="AB26" s="86">
        <v>34</v>
      </c>
      <c r="AC26" s="86">
        <v>38</v>
      </c>
      <c r="AD26" s="86">
        <v>16</v>
      </c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</row>
    <row r="27" spans="1:41" ht="16.5" customHeight="1">
      <c r="A27" s="72" t="s">
        <v>81</v>
      </c>
      <c r="U27" s="101"/>
      <c r="X27" s="101"/>
    </row>
    <row r="28" spans="1:41" ht="16.5" customHeight="1">
      <c r="A28" s="72" t="s">
        <v>72</v>
      </c>
      <c r="S28" t="s">
        <v>86</v>
      </c>
      <c r="T28" t="s">
        <v>82</v>
      </c>
      <c r="U28" s="101">
        <v>1</v>
      </c>
      <c r="W28" s="89" t="s">
        <v>85</v>
      </c>
      <c r="X28" s="101">
        <v>4</v>
      </c>
      <c r="Z28" s="72" t="s">
        <v>95</v>
      </c>
      <c r="AA28" s="72"/>
      <c r="AB28" s="72"/>
      <c r="AC28" s="72"/>
      <c r="AD28" s="72"/>
      <c r="AE28" s="72"/>
      <c r="AF28" s="72"/>
      <c r="AG28" s="72"/>
      <c r="AH28" s="112" t="s">
        <v>93</v>
      </c>
      <c r="AI28" s="120">
        <f>32+$P39</f>
        <v>30</v>
      </c>
      <c r="AJ28" s="112" t="s">
        <v>94</v>
      </c>
      <c r="AK28" s="120">
        <f>36+$P39</f>
        <v>34</v>
      </c>
    </row>
    <row r="29" spans="1:41" ht="15.75" customHeight="1">
      <c r="A29" s="72" t="s">
        <v>61</v>
      </c>
      <c r="B29" s="86">
        <v>29</v>
      </c>
      <c r="D29" s="174" t="s">
        <v>73</v>
      </c>
      <c r="E29" s="174"/>
      <c r="F29" s="174"/>
      <c r="G29" s="72">
        <f>SUM(B26:AO26)</f>
        <v>775</v>
      </c>
      <c r="I29" s="174" t="s">
        <v>74</v>
      </c>
      <c r="J29" s="174"/>
      <c r="K29" s="174"/>
      <c r="L29" s="74">
        <f>G29/B29</f>
        <v>26.724137931034484</v>
      </c>
      <c r="N29" s="178" t="s">
        <v>75</v>
      </c>
      <c r="O29" s="178"/>
      <c r="P29" s="87">
        <f>MEDIAN(B26:AO26)</f>
        <v>27</v>
      </c>
      <c r="T29" t="s">
        <v>84</v>
      </c>
      <c r="U29" s="101">
        <v>5</v>
      </c>
      <c r="X29" s="101">
        <v>3</v>
      </c>
      <c r="AL29" s="58"/>
      <c r="AM29" s="58"/>
      <c r="AN29" s="122"/>
    </row>
    <row r="30" spans="1:41">
      <c r="A30" s="76" t="s">
        <v>69</v>
      </c>
      <c r="T30" t="s">
        <v>83</v>
      </c>
      <c r="U30" s="101">
        <v>23</v>
      </c>
      <c r="X30" s="101">
        <v>22</v>
      </c>
      <c r="Z30" s="72" t="s">
        <v>91</v>
      </c>
      <c r="AA30" s="72"/>
      <c r="AB30" s="72"/>
      <c r="AC30" s="72"/>
      <c r="AD30" s="120">
        <f>37 +P39</f>
        <v>35</v>
      </c>
      <c r="AE30" s="75" t="s">
        <v>108</v>
      </c>
      <c r="AF30" s="72"/>
      <c r="AG30" s="72"/>
      <c r="AH30" s="72"/>
      <c r="AI30" s="72"/>
      <c r="AJ30" s="72"/>
      <c r="AK30" s="120">
        <f>0-$P39</f>
        <v>2</v>
      </c>
    </row>
    <row r="31" spans="1:41">
      <c r="A31" s="130"/>
      <c r="U31" s="101"/>
      <c r="X31" s="101"/>
    </row>
    <row r="32" spans="1:41">
      <c r="A32" s="98" t="s">
        <v>87</v>
      </c>
      <c r="B32" s="97">
        <v>10</v>
      </c>
      <c r="C32" s="97">
        <v>17</v>
      </c>
      <c r="D32" s="97">
        <v>24</v>
      </c>
      <c r="E32" s="97">
        <v>26</v>
      </c>
      <c r="F32" s="97">
        <v>29</v>
      </c>
      <c r="G32" s="97">
        <v>32</v>
      </c>
      <c r="H32" s="97">
        <v>33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103"/>
      <c r="V32" s="97"/>
      <c r="W32" s="97"/>
      <c r="X32" s="103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</row>
    <row r="33" spans="1:41">
      <c r="A33" s="99" t="s">
        <v>88</v>
      </c>
      <c r="U33" s="101"/>
      <c r="X33" s="101"/>
    </row>
    <row r="34" spans="1:41">
      <c r="A34" s="99" t="s">
        <v>89</v>
      </c>
      <c r="S34" t="s">
        <v>86</v>
      </c>
      <c r="T34" t="s">
        <v>82</v>
      </c>
      <c r="U34" s="101">
        <v>0</v>
      </c>
      <c r="W34" s="89" t="s">
        <v>85</v>
      </c>
      <c r="X34" s="101">
        <v>0</v>
      </c>
      <c r="Z34" s="99" t="s">
        <v>95</v>
      </c>
      <c r="AA34" s="99"/>
      <c r="AB34" s="99"/>
      <c r="AC34" s="99"/>
      <c r="AD34" s="99"/>
      <c r="AE34" s="99"/>
      <c r="AF34" s="99"/>
      <c r="AG34" s="99"/>
      <c r="AH34" s="114" t="s">
        <v>93</v>
      </c>
      <c r="AI34" s="123">
        <f>31+$P39</f>
        <v>29</v>
      </c>
      <c r="AJ34" s="114" t="s">
        <v>94</v>
      </c>
      <c r="AK34" s="123">
        <f>36+$P39</f>
        <v>34</v>
      </c>
      <c r="AL34" s="58"/>
      <c r="AM34" s="58"/>
      <c r="AN34" s="58"/>
    </row>
    <row r="35" spans="1:41">
      <c r="A35" s="99" t="s">
        <v>61</v>
      </c>
      <c r="B35" s="97">
        <v>7</v>
      </c>
      <c r="D35" s="172" t="s">
        <v>73</v>
      </c>
      <c r="E35" s="172"/>
      <c r="F35" s="172"/>
      <c r="G35" s="99">
        <f>SUM(B32:AO32)</f>
        <v>171</v>
      </c>
      <c r="I35" s="172" t="s">
        <v>74</v>
      </c>
      <c r="J35" s="172"/>
      <c r="K35" s="172"/>
      <c r="L35" s="105">
        <f>G35/B35</f>
        <v>24.428571428571427</v>
      </c>
      <c r="N35" s="173" t="s">
        <v>75</v>
      </c>
      <c r="O35" s="173"/>
      <c r="P35" s="106">
        <f>MEDIAN(B32:AO32)</f>
        <v>26</v>
      </c>
      <c r="T35" t="s">
        <v>84</v>
      </c>
      <c r="U35" s="101">
        <v>2</v>
      </c>
      <c r="X35" s="101">
        <v>2</v>
      </c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</row>
    <row r="36" spans="1:41">
      <c r="A36" s="100" t="s">
        <v>69</v>
      </c>
      <c r="T36" t="s">
        <v>83</v>
      </c>
      <c r="U36" s="101">
        <v>5</v>
      </c>
      <c r="X36" s="101">
        <v>5</v>
      </c>
      <c r="Z36" s="99" t="s">
        <v>92</v>
      </c>
      <c r="AA36" s="99"/>
      <c r="AB36" s="99"/>
      <c r="AC36" s="99"/>
      <c r="AD36" s="123">
        <f>37+$P39</f>
        <v>35</v>
      </c>
      <c r="AE36" s="98" t="s">
        <v>108</v>
      </c>
      <c r="AF36" s="99"/>
      <c r="AG36" s="99"/>
      <c r="AH36" s="99"/>
      <c r="AI36" s="99"/>
      <c r="AJ36" s="99"/>
      <c r="AK36" s="123">
        <f>0-$P39</f>
        <v>2</v>
      </c>
      <c r="AL36" s="58"/>
      <c r="AM36" s="58"/>
      <c r="AN36" s="58"/>
    </row>
    <row r="37" spans="1:41">
      <c r="A37" s="130"/>
      <c r="U37" s="8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</row>
    <row r="38" spans="1:41" ht="12" customHeight="1" thickBot="1">
      <c r="A38" s="58"/>
    </row>
    <row r="39" spans="1:41" ht="24" thickBot="1">
      <c r="A39" s="63" t="s">
        <v>63</v>
      </c>
      <c r="B39" s="60"/>
      <c r="C39" s="60"/>
      <c r="D39" s="80" t="s">
        <v>102</v>
      </c>
      <c r="E39" s="62"/>
      <c r="F39" s="60"/>
      <c r="G39" s="60"/>
      <c r="H39" s="60"/>
      <c r="I39" s="79"/>
      <c r="J39" s="60"/>
      <c r="K39" s="60"/>
      <c r="L39" s="60"/>
      <c r="M39" s="60"/>
      <c r="N39" s="60"/>
      <c r="O39" s="60"/>
      <c r="P39" s="175">
        <f>'no-touch-model'!AU18</f>
        <v>-2</v>
      </c>
      <c r="Q39" s="176"/>
      <c r="R39" s="177"/>
      <c r="S39" s="60"/>
      <c r="T39" s="60"/>
      <c r="U39" s="60"/>
      <c r="V39" s="60"/>
      <c r="W39" s="60"/>
      <c r="X39" s="60"/>
      <c r="Y39" s="60"/>
      <c r="Z39" s="111" t="s">
        <v>99</v>
      </c>
      <c r="AA39" s="144" t="s">
        <v>103</v>
      </c>
      <c r="AB39" s="124"/>
      <c r="AC39" s="124"/>
      <c r="AD39" s="124"/>
      <c r="AE39" s="124"/>
      <c r="AF39" s="124"/>
      <c r="AG39" s="124"/>
      <c r="AH39" s="124"/>
      <c r="AI39" s="67"/>
      <c r="AJ39" s="67"/>
      <c r="AK39" s="67"/>
      <c r="AL39" s="67"/>
      <c r="AM39" s="77"/>
      <c r="AN39" s="77"/>
      <c r="AO39" s="124"/>
    </row>
    <row r="40" spans="1:41" ht="16.8" customHeight="1"/>
    <row r="41" spans="1:41" ht="17.25" customHeight="1">
      <c r="A41" s="125" t="s">
        <v>96</v>
      </c>
      <c r="B41" s="126" t="s">
        <v>106</v>
      </c>
      <c r="L41" s="83"/>
      <c r="M41" s="83"/>
      <c r="N41" s="78"/>
      <c r="O41" s="78"/>
      <c r="Q41" s="78"/>
      <c r="S41" s="115" t="s">
        <v>97</v>
      </c>
      <c r="T41" s="116"/>
      <c r="U41" s="116"/>
      <c r="V41" s="116"/>
      <c r="W41" s="116"/>
      <c r="X41" s="116"/>
    </row>
    <row r="42" spans="1:41" ht="16.8" customHeight="1">
      <c r="A42" s="58"/>
      <c r="Q42" s="148" t="s">
        <v>109</v>
      </c>
      <c r="S42" s="127" t="s">
        <v>86</v>
      </c>
      <c r="T42" s="90" t="s">
        <v>82</v>
      </c>
      <c r="U42" s="91">
        <f>U10+U16++U22+U28</f>
        <v>1</v>
      </c>
      <c r="V42" s="90"/>
      <c r="W42" s="128" t="s">
        <v>98</v>
      </c>
      <c r="X42" s="91">
        <f>X10+X16+X22+X28</f>
        <v>5</v>
      </c>
      <c r="Z42" s="126" t="s">
        <v>104</v>
      </c>
      <c r="AB42" s="58"/>
      <c r="AD42" s="58"/>
      <c r="AE42" s="58"/>
      <c r="AF42" s="58"/>
      <c r="AG42" s="58"/>
      <c r="AH42" s="83"/>
      <c r="AI42" s="83"/>
      <c r="AJ42" s="83"/>
      <c r="AK42" s="83"/>
      <c r="AL42" s="78"/>
      <c r="AM42" s="78"/>
      <c r="AN42" s="58"/>
      <c r="AO42" s="78"/>
    </row>
    <row r="43" spans="1:41" ht="18" customHeight="1">
      <c r="S43" s="90"/>
      <c r="T43" s="90" t="s">
        <v>84</v>
      </c>
      <c r="U43" s="91">
        <f>U23+U29+U11+U17</f>
        <v>7</v>
      </c>
      <c r="V43" s="90"/>
      <c r="W43" s="90"/>
      <c r="X43" s="91">
        <f>X11+X17+X23+X29</f>
        <v>17</v>
      </c>
      <c r="Z43" s="84" t="s">
        <v>98</v>
      </c>
      <c r="AB43" s="143" t="s">
        <v>110</v>
      </c>
      <c r="AD43" s="58"/>
      <c r="AE43" s="58"/>
      <c r="AF43" s="58"/>
      <c r="AG43" s="58"/>
      <c r="AH43" s="83"/>
      <c r="AI43" s="83"/>
      <c r="AJ43" s="83"/>
      <c r="AK43" s="83"/>
      <c r="AL43" s="78"/>
      <c r="AM43" s="78"/>
      <c r="AN43" s="58"/>
      <c r="AO43" s="78"/>
    </row>
    <row r="44" spans="1:41" ht="17.399999999999999" customHeight="1">
      <c r="A44" s="58"/>
      <c r="S44" s="92"/>
      <c r="T44" s="92" t="s">
        <v>83</v>
      </c>
      <c r="U44" s="93">
        <f>U12+U18+U24+U30</f>
        <v>63</v>
      </c>
      <c r="V44" s="92"/>
      <c r="W44" s="117"/>
      <c r="X44" s="93">
        <f>X12+X18+X24+X30</f>
        <v>49</v>
      </c>
    </row>
    <row r="45" spans="1:41" ht="17.399999999999999" customHeight="1">
      <c r="A45" s="145" t="s">
        <v>101</v>
      </c>
      <c r="B45" s="104">
        <f>B11+B17+B23+B29+B30</f>
        <v>71</v>
      </c>
      <c r="D45" s="180" t="s">
        <v>73</v>
      </c>
      <c r="E45" s="180"/>
      <c r="F45" s="180"/>
      <c r="G45" s="140">
        <f>G11+G17+G23+G29</f>
        <v>1961</v>
      </c>
      <c r="I45" s="180" t="s">
        <v>74</v>
      </c>
      <c r="J45" s="180"/>
      <c r="K45" s="180"/>
      <c r="L45" s="141">
        <f>G45/B45</f>
        <v>27.619718309859156</v>
      </c>
      <c r="S45" s="94"/>
      <c r="T45" s="94"/>
      <c r="U45" s="91">
        <f>SUM(U42:U44)</f>
        <v>71</v>
      </c>
      <c r="V45" s="94"/>
      <c r="W45" s="94"/>
      <c r="X45" s="91">
        <f>SUM(X42:X44)</f>
        <v>71</v>
      </c>
      <c r="AA45" s="170" t="s">
        <v>113</v>
      </c>
    </row>
    <row r="46" spans="1:41" ht="15" customHeight="1" thickBot="1">
      <c r="R46" s="58"/>
      <c r="S46" s="113"/>
      <c r="T46" s="113"/>
      <c r="U46" s="121"/>
      <c r="V46" s="113"/>
      <c r="W46" s="113"/>
      <c r="X46" s="121"/>
      <c r="Y46" s="58"/>
    </row>
    <row r="47" spans="1:41" ht="17.399999999999999" customHeight="1">
      <c r="A47" s="125" t="s">
        <v>96</v>
      </c>
      <c r="B47" s="126" t="s">
        <v>105</v>
      </c>
      <c r="S47" s="129" t="s">
        <v>111</v>
      </c>
      <c r="T47" s="119"/>
      <c r="U47" s="119"/>
      <c r="V47" s="119"/>
      <c r="W47" s="119"/>
      <c r="X47" s="139"/>
      <c r="Z47" s="153" t="s">
        <v>112</v>
      </c>
      <c r="AA47" s="154"/>
      <c r="AB47" s="154"/>
      <c r="AC47" s="154"/>
      <c r="AD47" s="154"/>
      <c r="AE47" s="155"/>
    </row>
    <row r="48" spans="1:41" ht="17.399999999999999" customHeight="1">
      <c r="Q48" s="148" t="s">
        <v>109</v>
      </c>
      <c r="S48" s="136" t="s">
        <v>86</v>
      </c>
      <c r="T48" s="133" t="s">
        <v>82</v>
      </c>
      <c r="U48" s="96">
        <v>0</v>
      </c>
      <c r="V48" s="99"/>
      <c r="W48" s="137" t="s">
        <v>100</v>
      </c>
      <c r="X48" s="138">
        <f>X34</f>
        <v>0</v>
      </c>
      <c r="Z48" s="156" t="s">
        <v>86</v>
      </c>
      <c r="AA48" s="157" t="s">
        <v>82</v>
      </c>
      <c r="AB48" s="158">
        <f>U42+U48</f>
        <v>1</v>
      </c>
      <c r="AC48" s="149"/>
      <c r="AD48" s="159" t="s">
        <v>100</v>
      </c>
      <c r="AE48" s="163">
        <f>X42+X48</f>
        <v>5</v>
      </c>
    </row>
    <row r="49" spans="1:41" ht="18.75" customHeight="1">
      <c r="M49" s="83"/>
      <c r="N49" s="78"/>
      <c r="O49" s="78"/>
      <c r="P49" s="58"/>
      <c r="Q49" s="78"/>
      <c r="S49" s="135"/>
      <c r="T49" s="100" t="s">
        <v>84</v>
      </c>
      <c r="U49" s="96">
        <v>2</v>
      </c>
      <c r="V49" s="99"/>
      <c r="W49" s="95"/>
      <c r="X49" s="96">
        <f>X35</f>
        <v>2</v>
      </c>
      <c r="Z49" s="160"/>
      <c r="AA49" s="161" t="s">
        <v>84</v>
      </c>
      <c r="AB49" s="158">
        <f>U43+U49</f>
        <v>9</v>
      </c>
      <c r="AC49" s="149"/>
      <c r="AD49" s="162"/>
      <c r="AE49" s="163">
        <f>X43+X49</f>
        <v>19</v>
      </c>
    </row>
    <row r="50" spans="1:41" ht="18.75" customHeight="1">
      <c r="A50" s="142"/>
      <c r="S50" s="135"/>
      <c r="T50" s="132" t="s">
        <v>83</v>
      </c>
      <c r="U50" s="110">
        <v>5</v>
      </c>
      <c r="V50" s="99"/>
      <c r="W50" s="118"/>
      <c r="X50" s="110">
        <f>X36</f>
        <v>5</v>
      </c>
      <c r="Z50" s="160"/>
      <c r="AA50" s="150" t="s">
        <v>83</v>
      </c>
      <c r="AB50" s="151">
        <f>U50+U44</f>
        <v>68</v>
      </c>
      <c r="AC50" s="149"/>
      <c r="AD50" s="152"/>
      <c r="AE50" s="164">
        <f>X44+X50</f>
        <v>54</v>
      </c>
    </row>
    <row r="51" spans="1:41" ht="18.75" customHeight="1" thickBot="1">
      <c r="A51" s="147" t="s">
        <v>107</v>
      </c>
      <c r="B51" s="97">
        <v>7</v>
      </c>
      <c r="D51" s="172" t="s">
        <v>73</v>
      </c>
      <c r="E51" s="172"/>
      <c r="F51" s="172"/>
      <c r="G51" s="97">
        <f>G35</f>
        <v>171</v>
      </c>
      <c r="I51" s="172" t="s">
        <v>74</v>
      </c>
      <c r="J51" s="172"/>
      <c r="K51" s="172"/>
      <c r="L51" s="146">
        <f>G51/B51</f>
        <v>24.428571428571427</v>
      </c>
      <c r="S51" s="134"/>
      <c r="T51" s="95"/>
      <c r="U51" s="96">
        <f>B35</f>
        <v>7</v>
      </c>
      <c r="V51" s="134"/>
      <c r="W51" s="95"/>
      <c r="X51" s="96">
        <f>SUM(X48:X50)</f>
        <v>7</v>
      </c>
      <c r="Z51" s="165"/>
      <c r="AA51" s="166"/>
      <c r="AB51" s="167">
        <f>SUM(AB48:AB50)</f>
        <v>78</v>
      </c>
      <c r="AC51" s="168"/>
      <c r="AD51" s="166"/>
      <c r="AE51" s="169">
        <f>X45+X51</f>
        <v>78</v>
      </c>
      <c r="AG51" s="179" t="s">
        <v>114</v>
      </c>
      <c r="AH51" s="179"/>
      <c r="AI51" s="179"/>
      <c r="AJ51" s="171">
        <f>G35+G45</f>
        <v>2132</v>
      </c>
      <c r="AL51" s="179" t="s">
        <v>115</v>
      </c>
      <c r="AM51" s="179"/>
      <c r="AN51" s="179"/>
      <c r="AO51" s="171">
        <f>AJ51/AE51</f>
        <v>27.333333333333332</v>
      </c>
    </row>
    <row r="52" spans="1:41" ht="15.6" customHeight="1">
      <c r="P52" s="58"/>
      <c r="Q52" s="78"/>
    </row>
    <row r="53" spans="1:41" s="85" customFormat="1" ht="18.75" customHeight="1">
      <c r="A53" s="81" t="s">
        <v>116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71"/>
      <c r="M53" s="71"/>
      <c r="N53" s="71"/>
      <c r="O53" s="71"/>
      <c r="P53" s="71"/>
      <c r="Q53" s="71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</row>
    <row r="54" spans="1:41" ht="18.75" customHeight="1">
      <c r="A54" s="58"/>
      <c r="D54" s="82"/>
      <c r="E54" s="58"/>
      <c r="F54" s="58"/>
      <c r="G54" s="58"/>
      <c r="H54" s="58"/>
      <c r="I54" s="58"/>
      <c r="J54" s="83"/>
      <c r="K54" s="83"/>
      <c r="L54" s="83"/>
      <c r="M54" s="83"/>
      <c r="N54" s="78"/>
      <c r="O54" s="78"/>
      <c r="P54" s="58"/>
      <c r="Q54" s="78"/>
    </row>
    <row r="55" spans="1:41" ht="18.75" customHeight="1">
      <c r="A55" s="58"/>
      <c r="D55" s="82"/>
      <c r="E55" s="58"/>
      <c r="F55" s="58"/>
      <c r="G55" s="58"/>
      <c r="H55" s="58"/>
      <c r="I55" s="58"/>
      <c r="J55" s="83"/>
      <c r="K55" s="83"/>
      <c r="L55" s="83"/>
      <c r="M55" s="83"/>
      <c r="N55" s="78"/>
      <c r="O55" s="78"/>
      <c r="P55" s="58"/>
      <c r="Q55" s="78"/>
    </row>
    <row r="56" spans="1:41">
      <c r="A56" s="58"/>
    </row>
    <row r="58" spans="1:41">
      <c r="A58" s="58"/>
    </row>
  </sheetData>
  <mergeCells count="22">
    <mergeCell ref="AL51:AN51"/>
    <mergeCell ref="AG51:AI51"/>
    <mergeCell ref="D51:F51"/>
    <mergeCell ref="I51:K51"/>
    <mergeCell ref="D45:F45"/>
    <mergeCell ref="I45:K45"/>
    <mergeCell ref="P39:R39"/>
    <mergeCell ref="I29:K29"/>
    <mergeCell ref="N17:O17"/>
    <mergeCell ref="N23:O23"/>
    <mergeCell ref="N29:O29"/>
    <mergeCell ref="D35:F35"/>
    <mergeCell ref="I35:K35"/>
    <mergeCell ref="N35:O35"/>
    <mergeCell ref="D29:F29"/>
    <mergeCell ref="D11:F11"/>
    <mergeCell ref="I11:K11"/>
    <mergeCell ref="N11:O11"/>
    <mergeCell ref="D17:F17"/>
    <mergeCell ref="D23:F23"/>
    <mergeCell ref="I17:K17"/>
    <mergeCell ref="I23:K23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6"/>
  <sheetViews>
    <sheetView zoomScale="50" zoomScaleNormal="50" workbookViewId="0">
      <selection activeCell="M42" sqref="M42"/>
    </sheetView>
  </sheetViews>
  <sheetFormatPr defaultColWidth="9.109375" defaultRowHeight="14.4"/>
  <cols>
    <col min="1" max="1" width="3" style="1" customWidth="1"/>
    <col min="2" max="2" width="3.5546875" style="1" customWidth="1"/>
    <col min="3" max="3" width="7.33203125" style="1" customWidth="1"/>
    <col min="4" max="5" width="13.6640625" style="1" customWidth="1"/>
    <col min="6" max="6" width="7.33203125" style="1" customWidth="1"/>
    <col min="7" max="7" width="6.44140625" style="1" customWidth="1"/>
    <col min="8" max="8" width="6.33203125" style="1" customWidth="1"/>
    <col min="9" max="10" width="13.6640625" style="1" customWidth="1"/>
    <col min="11" max="11" width="6.33203125" style="1" customWidth="1"/>
    <col min="12" max="12" width="6.5546875" style="1" customWidth="1"/>
    <col min="13" max="13" width="6.33203125" style="1" customWidth="1"/>
    <col min="14" max="15" width="13.6640625" style="1" customWidth="1"/>
    <col min="16" max="16" width="6.33203125" style="1" customWidth="1"/>
    <col min="17" max="17" width="5.6640625" style="1" customWidth="1"/>
    <col min="18" max="18" width="6.33203125" style="1" customWidth="1"/>
    <col min="19" max="20" width="13.6640625" style="1" customWidth="1"/>
    <col min="21" max="21" width="6.33203125" style="1" customWidth="1"/>
    <col min="22" max="22" width="9.109375" style="1"/>
    <col min="23" max="24" width="10" style="1" customWidth="1"/>
    <col min="25" max="25" width="9.109375" style="1"/>
    <col min="26" max="27" width="10" style="1" customWidth="1"/>
    <col min="28" max="28" width="4.33203125" style="1" customWidth="1"/>
    <col min="29" max="29" width="5.109375" style="1" customWidth="1"/>
    <col min="30" max="30" width="6.33203125" style="1" customWidth="1"/>
    <col min="31" max="32" width="9.109375" style="1"/>
    <col min="33" max="33" width="5.109375" style="1" customWidth="1"/>
    <col min="34" max="38" width="9.109375" style="1"/>
    <col min="39" max="39" width="7.88671875" style="1" customWidth="1"/>
    <col min="40" max="40" width="7.44140625" style="1" customWidth="1"/>
    <col min="41" max="41" width="17" style="1" customWidth="1"/>
    <col min="42" max="42" width="3" style="44" customWidth="1"/>
    <col min="43" max="43" width="3.6640625" style="1" customWidth="1"/>
    <col min="44" max="44" width="3.88671875" style="47" customWidth="1"/>
    <col min="45" max="45" width="6.88671875" style="1" customWidth="1"/>
    <col min="46" max="46" width="5.6640625" style="1" customWidth="1"/>
    <col min="47" max="47" width="29.109375" style="1" bestFit="1" customWidth="1"/>
    <col min="48" max="16384" width="9.109375" style="1"/>
  </cols>
  <sheetData>
    <row r="1" spans="1:47">
      <c r="A1" s="2"/>
      <c r="B1" s="33"/>
      <c r="C1" s="198" t="s">
        <v>58</v>
      </c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200"/>
      <c r="AB1" s="25"/>
      <c r="AC1" s="3"/>
      <c r="AE1" s="204" t="s">
        <v>59</v>
      </c>
      <c r="AF1" s="199"/>
      <c r="AG1" s="199"/>
      <c r="AH1" s="199"/>
      <c r="AI1" s="199"/>
      <c r="AJ1" s="199"/>
      <c r="AK1" s="199"/>
      <c r="AL1" s="200"/>
      <c r="AM1" s="25"/>
      <c r="AN1" s="3"/>
      <c r="AO1" s="204" t="s">
        <v>45</v>
      </c>
      <c r="AP1" s="199"/>
      <c r="AQ1" s="199"/>
      <c r="AR1" s="200"/>
      <c r="AS1" s="25"/>
      <c r="AT1" s="3"/>
      <c r="AU1" s="181" t="s">
        <v>60</v>
      </c>
    </row>
    <row r="2" spans="1:47" ht="23.4">
      <c r="A2" s="2"/>
      <c r="B2" s="33"/>
      <c r="C2" s="201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3"/>
      <c r="AB2" s="26"/>
      <c r="AC2" s="3"/>
      <c r="AE2" s="201"/>
      <c r="AF2" s="202"/>
      <c r="AG2" s="202"/>
      <c r="AH2" s="202"/>
      <c r="AI2" s="202"/>
      <c r="AJ2" s="202"/>
      <c r="AK2" s="202"/>
      <c r="AL2" s="203"/>
      <c r="AM2" s="25"/>
      <c r="AN2" s="3"/>
      <c r="AO2" s="201"/>
      <c r="AP2" s="202"/>
      <c r="AQ2" s="202"/>
      <c r="AR2" s="203"/>
      <c r="AS2" s="25"/>
      <c r="AT2" s="3"/>
      <c r="AU2" s="182"/>
    </row>
    <row r="3" spans="1:47">
      <c r="A3" s="2"/>
      <c r="B3" s="33"/>
      <c r="AB3" s="25"/>
      <c r="AC3" s="3"/>
      <c r="AM3" s="25"/>
      <c r="AN3" s="3"/>
      <c r="AS3" s="25"/>
      <c r="AT3" s="3"/>
    </row>
    <row r="4" spans="1:47" ht="15" thickBot="1">
      <c r="A4" s="2"/>
      <c r="B4" s="33"/>
      <c r="C4" s="1" t="s">
        <v>46</v>
      </c>
      <c r="H4" s="1" t="s">
        <v>47</v>
      </c>
      <c r="M4" s="1" t="s">
        <v>47</v>
      </c>
      <c r="R4" s="1" t="s">
        <v>46</v>
      </c>
      <c r="AB4" s="25"/>
      <c r="AC4" s="3"/>
      <c r="AK4" s="69" t="s">
        <v>9</v>
      </c>
      <c r="AM4" s="25"/>
      <c r="AN4" s="3"/>
      <c r="AO4" s="4"/>
      <c r="AP4" s="48"/>
      <c r="AQ4" s="4"/>
      <c r="AR4" s="49"/>
      <c r="AS4" s="25"/>
      <c r="AT4" s="3"/>
    </row>
    <row r="5" spans="1:47" ht="15.75" customHeight="1" thickBot="1">
      <c r="A5" s="2"/>
      <c r="B5" s="33"/>
      <c r="C5" s="4"/>
      <c r="D5" s="4"/>
      <c r="AB5" s="25"/>
      <c r="AC5" s="3"/>
      <c r="AG5" s="7"/>
      <c r="AH5" s="188" t="s">
        <v>7</v>
      </c>
      <c r="AI5" s="189"/>
      <c r="AK5" s="192" t="s">
        <v>8</v>
      </c>
      <c r="AL5" s="193"/>
      <c r="AM5" s="25"/>
      <c r="AN5" s="6"/>
      <c r="AS5" s="28"/>
      <c r="AT5" s="3"/>
    </row>
    <row r="6" spans="1:47" ht="15" thickBot="1">
      <c r="A6" s="2"/>
      <c r="B6" s="34"/>
      <c r="C6" s="192" t="s">
        <v>35</v>
      </c>
      <c r="D6" s="193"/>
      <c r="E6" s="192" t="s">
        <v>36</v>
      </c>
      <c r="F6" s="193"/>
      <c r="H6" s="192" t="s">
        <v>38</v>
      </c>
      <c r="I6" s="193"/>
      <c r="J6" s="192" t="s">
        <v>39</v>
      </c>
      <c r="K6" s="193"/>
      <c r="M6" s="192" t="s">
        <v>40</v>
      </c>
      <c r="N6" s="193"/>
      <c r="O6" s="192" t="s">
        <v>41</v>
      </c>
      <c r="P6" s="193"/>
      <c r="R6" s="192" t="s">
        <v>42</v>
      </c>
      <c r="S6" s="193"/>
      <c r="T6" s="192" t="s">
        <v>43</v>
      </c>
      <c r="U6" s="193"/>
      <c r="W6" s="192" t="s">
        <v>55</v>
      </c>
      <c r="X6" s="193"/>
      <c r="AB6" s="25"/>
      <c r="AC6" s="3"/>
      <c r="AE6" s="39" t="s">
        <v>6</v>
      </c>
      <c r="AF6" s="39" t="s">
        <v>5</v>
      </c>
      <c r="AG6" s="8"/>
      <c r="AH6" s="190"/>
      <c r="AI6" s="191"/>
      <c r="AJ6" s="8"/>
      <c r="AK6" s="196"/>
      <c r="AL6" s="197"/>
      <c r="AM6" s="25"/>
      <c r="AN6" s="6"/>
      <c r="AS6" s="28"/>
      <c r="AT6" s="3"/>
    </row>
    <row r="7" spans="1:47" ht="15.75" customHeight="1" thickBot="1">
      <c r="A7" s="2"/>
      <c r="B7" s="34"/>
      <c r="C7" s="194"/>
      <c r="D7" s="195"/>
      <c r="E7" s="194"/>
      <c r="F7" s="195"/>
      <c r="H7" s="194"/>
      <c r="I7" s="195"/>
      <c r="J7" s="194"/>
      <c r="K7" s="195"/>
      <c r="M7" s="194"/>
      <c r="N7" s="195"/>
      <c r="O7" s="194"/>
      <c r="P7" s="195"/>
      <c r="R7" s="194"/>
      <c r="S7" s="195"/>
      <c r="T7" s="194"/>
      <c r="U7" s="195"/>
      <c r="W7" s="194"/>
      <c r="X7" s="195"/>
      <c r="AB7" s="25"/>
      <c r="AC7" s="3"/>
      <c r="AD7" s="2"/>
      <c r="AE7" s="38">
        <v>-4.3600000000000003</v>
      </c>
      <c r="AF7" s="37">
        <v>1</v>
      </c>
      <c r="AG7" s="16"/>
      <c r="AH7" s="186">
        <f>ROUND($Z$16+AE7*$Z$22+AF7,0)</f>
        <v>4</v>
      </c>
      <c r="AI7" s="187"/>
      <c r="AJ7" s="16"/>
      <c r="AK7" s="186">
        <f>MAX(AH7,0)</f>
        <v>4</v>
      </c>
      <c r="AL7" s="187"/>
      <c r="AM7" s="25"/>
      <c r="AN7" s="3"/>
      <c r="AO7" s="52" t="s">
        <v>48</v>
      </c>
      <c r="AP7" s="53">
        <v>0</v>
      </c>
      <c r="AQ7" s="54" t="s">
        <v>49</v>
      </c>
      <c r="AR7" s="55">
        <f>$AK$7</f>
        <v>4</v>
      </c>
      <c r="AS7" s="25"/>
      <c r="AT7" s="3"/>
    </row>
    <row r="8" spans="1:47" ht="15" thickBot="1">
      <c r="A8" s="2"/>
      <c r="B8" s="34"/>
      <c r="C8" s="196"/>
      <c r="D8" s="197"/>
      <c r="E8" s="196"/>
      <c r="F8" s="197"/>
      <c r="H8" s="196"/>
      <c r="I8" s="197"/>
      <c r="J8" s="196"/>
      <c r="K8" s="197"/>
      <c r="M8" s="196"/>
      <c r="N8" s="197"/>
      <c r="O8" s="196"/>
      <c r="P8" s="197"/>
      <c r="R8" s="196"/>
      <c r="S8" s="197"/>
      <c r="T8" s="196"/>
      <c r="U8" s="197"/>
      <c r="W8" s="196"/>
      <c r="X8" s="197"/>
      <c r="AB8" s="25"/>
      <c r="AC8" s="3"/>
      <c r="AD8" s="2"/>
      <c r="AE8" s="21"/>
      <c r="AG8" s="3"/>
      <c r="AH8" s="3"/>
      <c r="AK8" s="9"/>
      <c r="AL8" s="3"/>
      <c r="AM8" s="25"/>
      <c r="AN8" s="3"/>
      <c r="AO8" s="183" t="s">
        <v>50</v>
      </c>
      <c r="AP8" s="184"/>
      <c r="AQ8" s="184"/>
      <c r="AR8" s="185"/>
      <c r="AS8" s="25"/>
      <c r="AT8" s="3"/>
    </row>
    <row r="9" spans="1:47" ht="15" thickBot="1">
      <c r="A9" s="2"/>
      <c r="B9" s="33"/>
      <c r="C9" s="186">
        <f>COUNTIF('scorer+CBA'!8:8,"&gt;=35")</f>
        <v>0</v>
      </c>
      <c r="D9" s="187"/>
      <c r="E9" s="186">
        <f>COUNTIF('scorer+CBA'!8:8,"&lt;35")</f>
        <v>1</v>
      </c>
      <c r="F9" s="187"/>
      <c r="H9" s="186">
        <f>COUNTIF('scorer+CBA'!14:14,"&gt;=34")</f>
        <v>0</v>
      </c>
      <c r="I9" s="187"/>
      <c r="J9" s="186">
        <f>COUNTIF('scorer+CBA'!14:14,"&lt;34")</f>
        <v>13</v>
      </c>
      <c r="K9" s="187"/>
      <c r="M9" s="186">
        <f>COUNTIF('scorer+CBA'!20:20,"&gt;=33")</f>
        <v>3</v>
      </c>
      <c r="N9" s="187"/>
      <c r="O9" s="186">
        <f>COUNTIF('scorer+CBA'!20:20,"&lt;33")</f>
        <v>25</v>
      </c>
      <c r="P9" s="187"/>
      <c r="R9" s="186">
        <f>COUNTIF('scorer+CBA'!26:26,"&gt;=32")</f>
        <v>6</v>
      </c>
      <c r="S9" s="187"/>
      <c r="T9" s="186">
        <f>COUNTIF('scorer+CBA'!26:26,"&lt;32")</f>
        <v>23</v>
      </c>
      <c r="U9" s="187"/>
      <c r="W9" s="186">
        <f>SUM(C9,H9,M9,R9)</f>
        <v>9</v>
      </c>
      <c r="X9" s="187"/>
      <c r="AB9" s="25"/>
      <c r="AC9" s="3"/>
      <c r="AD9" s="2"/>
      <c r="AE9" s="22"/>
      <c r="AF9" s="5"/>
      <c r="AG9" s="5"/>
      <c r="AK9" s="10"/>
      <c r="AL9" s="3"/>
      <c r="AM9" s="25"/>
      <c r="AN9" s="3"/>
      <c r="AO9" s="5"/>
      <c r="AP9" s="50"/>
      <c r="AQ9" s="5"/>
      <c r="AR9" s="51"/>
      <c r="AS9" s="25"/>
      <c r="AT9" s="3"/>
    </row>
    <row r="10" spans="1:47" ht="15" thickBot="1">
      <c r="A10" s="2"/>
      <c r="B10" s="33"/>
      <c r="D10" s="9"/>
      <c r="E10" s="3"/>
      <c r="I10" s="9"/>
      <c r="J10" s="3"/>
      <c r="N10" s="9"/>
      <c r="O10" s="3"/>
      <c r="S10" s="9"/>
      <c r="T10" s="3"/>
      <c r="AB10" s="25"/>
      <c r="AC10" s="3"/>
      <c r="AD10" s="2"/>
      <c r="AE10" s="21"/>
      <c r="AK10" s="10"/>
      <c r="AL10" s="3"/>
      <c r="AM10" s="25"/>
      <c r="AN10" s="3"/>
      <c r="AS10" s="25"/>
      <c r="AT10" s="3"/>
    </row>
    <row r="11" spans="1:47" ht="15" customHeight="1">
      <c r="A11" s="2"/>
      <c r="B11" s="33"/>
      <c r="D11" s="10"/>
      <c r="E11" s="3"/>
      <c r="I11" s="10"/>
      <c r="J11" s="3"/>
      <c r="N11" s="10"/>
      <c r="O11" s="3"/>
      <c r="S11" s="10"/>
      <c r="T11" s="3"/>
      <c r="AB11" s="25"/>
      <c r="AC11" s="3"/>
      <c r="AD11" s="2"/>
      <c r="AE11" s="21"/>
      <c r="AG11" s="7"/>
      <c r="AH11" s="188" t="s">
        <v>27</v>
      </c>
      <c r="AI11" s="189"/>
      <c r="AK11" s="188" t="s">
        <v>31</v>
      </c>
      <c r="AL11" s="189"/>
      <c r="AM11" s="25"/>
      <c r="AN11" s="3"/>
      <c r="AO11" s="52" t="s">
        <v>48</v>
      </c>
      <c r="AP11" s="53">
        <f>$AK$7+1</f>
        <v>5</v>
      </c>
      <c r="AQ11" s="54" t="s">
        <v>49</v>
      </c>
      <c r="AR11" s="55">
        <f>$AK$13</f>
        <v>7</v>
      </c>
      <c r="AS11" s="25"/>
      <c r="AT11" s="3"/>
    </row>
    <row r="12" spans="1:47" ht="15" thickBot="1">
      <c r="A12" s="2"/>
      <c r="B12" s="33"/>
      <c r="D12" s="10"/>
      <c r="E12" s="3"/>
      <c r="I12" s="10"/>
      <c r="J12" s="3"/>
      <c r="N12" s="10"/>
      <c r="O12" s="3"/>
      <c r="S12" s="10"/>
      <c r="T12" s="3"/>
      <c r="AB12" s="25"/>
      <c r="AC12" s="3"/>
      <c r="AD12" s="2"/>
      <c r="AE12" s="40" t="s">
        <v>19</v>
      </c>
      <c r="AF12" s="39" t="s">
        <v>20</v>
      </c>
      <c r="AG12" s="8"/>
      <c r="AH12" s="190"/>
      <c r="AI12" s="191"/>
      <c r="AJ12" s="8"/>
      <c r="AK12" s="190"/>
      <c r="AL12" s="191"/>
      <c r="AM12" s="25"/>
      <c r="AN12" s="3"/>
      <c r="AO12" s="183" t="s">
        <v>51</v>
      </c>
      <c r="AP12" s="184"/>
      <c r="AQ12" s="184"/>
      <c r="AR12" s="185"/>
      <c r="AS12" s="25"/>
      <c r="AT12" s="3"/>
    </row>
    <row r="13" spans="1:47" ht="15.75" customHeight="1" thickBot="1">
      <c r="A13" s="2"/>
      <c r="B13" s="33"/>
      <c r="C13" s="4"/>
      <c r="D13" s="24"/>
      <c r="E13" s="3"/>
      <c r="F13" s="4"/>
      <c r="H13" s="4"/>
      <c r="I13" s="24"/>
      <c r="J13" s="3"/>
      <c r="K13" s="4"/>
      <c r="M13" s="4"/>
      <c r="N13" s="24"/>
      <c r="O13" s="3"/>
      <c r="P13" s="4"/>
      <c r="R13" s="4"/>
      <c r="S13" s="24"/>
      <c r="T13" s="3"/>
      <c r="U13" s="4"/>
      <c r="W13" s="4"/>
      <c r="X13" s="4"/>
      <c r="Z13" s="4"/>
      <c r="AA13" s="4"/>
      <c r="AB13" s="27"/>
      <c r="AC13" s="3"/>
      <c r="AD13" s="2"/>
      <c r="AE13" s="38">
        <v>-3.56</v>
      </c>
      <c r="AF13" s="37">
        <v>1</v>
      </c>
      <c r="AG13" s="16"/>
      <c r="AH13" s="186">
        <f>ROUND($Z$16+AE13*$Z$22+AF13,0)</f>
        <v>7</v>
      </c>
      <c r="AI13" s="187"/>
      <c r="AJ13" s="16"/>
      <c r="AK13" s="186">
        <f>MAX(AH13,AK7+1)</f>
        <v>7</v>
      </c>
      <c r="AL13" s="187"/>
      <c r="AM13" s="25"/>
      <c r="AN13" s="3"/>
      <c r="AS13" s="25"/>
      <c r="AT13" s="3"/>
    </row>
    <row r="14" spans="1:47" ht="15" customHeight="1" thickBot="1">
      <c r="A14" s="2"/>
      <c r="B14" s="34"/>
      <c r="D14" s="188" t="s">
        <v>0</v>
      </c>
      <c r="E14" s="189"/>
      <c r="F14" s="35"/>
      <c r="G14" s="6"/>
      <c r="I14" s="188" t="s">
        <v>10</v>
      </c>
      <c r="J14" s="189"/>
      <c r="K14" s="35"/>
      <c r="L14" s="6"/>
      <c r="N14" s="188" t="s">
        <v>13</v>
      </c>
      <c r="O14" s="189"/>
      <c r="P14" s="35"/>
      <c r="Q14" s="6"/>
      <c r="S14" s="188" t="s">
        <v>16</v>
      </c>
      <c r="T14" s="189"/>
      <c r="U14" s="35"/>
      <c r="V14" s="6"/>
      <c r="W14" s="188" t="s">
        <v>2</v>
      </c>
      <c r="X14" s="189"/>
      <c r="Y14" s="6"/>
      <c r="Z14" s="188" t="s">
        <v>37</v>
      </c>
      <c r="AA14" s="189"/>
      <c r="AB14" s="28"/>
      <c r="AC14" s="3"/>
      <c r="AD14" s="2"/>
      <c r="AE14" s="21"/>
      <c r="AK14" s="9"/>
      <c r="AL14" s="3"/>
      <c r="AM14" s="25"/>
      <c r="AN14" s="3"/>
      <c r="AS14" s="25"/>
      <c r="AT14" s="3"/>
    </row>
    <row r="15" spans="1:47" ht="15" thickBot="1">
      <c r="A15" s="2"/>
      <c r="B15" s="34"/>
      <c r="D15" s="190"/>
      <c r="E15" s="191"/>
      <c r="G15" s="6"/>
      <c r="I15" s="190"/>
      <c r="J15" s="191"/>
      <c r="L15" s="6"/>
      <c r="N15" s="190"/>
      <c r="O15" s="191"/>
      <c r="Q15" s="6"/>
      <c r="S15" s="190"/>
      <c r="T15" s="191"/>
      <c r="V15" s="8"/>
      <c r="W15" s="190"/>
      <c r="X15" s="191"/>
      <c r="Y15" s="6"/>
      <c r="Z15" s="190"/>
      <c r="AA15" s="191"/>
      <c r="AB15" s="29"/>
      <c r="AC15" s="8"/>
      <c r="AD15" s="2"/>
      <c r="AE15" s="21"/>
      <c r="AK15" s="10"/>
      <c r="AL15" s="3"/>
      <c r="AM15" s="25"/>
      <c r="AN15" s="3"/>
      <c r="AO15" s="52" t="s">
        <v>48</v>
      </c>
      <c r="AP15" s="53">
        <f>$AK$13+1</f>
        <v>8</v>
      </c>
      <c r="AQ15" s="54" t="s">
        <v>49</v>
      </c>
      <c r="AR15" s="55">
        <f>$AK$19</f>
        <v>11</v>
      </c>
      <c r="AS15" s="25"/>
      <c r="AT15" s="3"/>
    </row>
    <row r="16" spans="1:47" ht="15.75" customHeight="1" thickBot="1">
      <c r="A16" s="2"/>
      <c r="B16" s="34"/>
      <c r="D16" s="186">
        <f>C9+E9</f>
        <v>1</v>
      </c>
      <c r="E16" s="187"/>
      <c r="G16" s="6"/>
      <c r="I16" s="186">
        <f>H9+J9</f>
        <v>13</v>
      </c>
      <c r="J16" s="187"/>
      <c r="M16" s="3"/>
      <c r="N16" s="186">
        <f>M9+O9</f>
        <v>28</v>
      </c>
      <c r="O16" s="187"/>
      <c r="R16" s="3"/>
      <c r="S16" s="186">
        <f>R9+T9</f>
        <v>29</v>
      </c>
      <c r="T16" s="187"/>
      <c r="V16" s="16"/>
      <c r="W16" s="186">
        <f>SUM(D16,I16,N16,S16)</f>
        <v>71</v>
      </c>
      <c r="X16" s="187"/>
      <c r="Y16" s="6"/>
      <c r="Z16" s="186">
        <f>W16*W22</f>
        <v>19.98</v>
      </c>
      <c r="AA16" s="187"/>
      <c r="AB16" s="30"/>
      <c r="AC16" s="18"/>
      <c r="AD16" s="6"/>
      <c r="AE16" s="21"/>
      <c r="AK16" s="10"/>
      <c r="AL16" s="3"/>
      <c r="AM16" s="25"/>
      <c r="AN16" s="3"/>
      <c r="AO16" s="183" t="s">
        <v>52</v>
      </c>
      <c r="AP16" s="184"/>
      <c r="AQ16" s="184"/>
      <c r="AR16" s="185"/>
      <c r="AS16" s="25"/>
      <c r="AT16" s="3"/>
    </row>
    <row r="17" spans="1:47" ht="15" customHeight="1">
      <c r="A17" s="2"/>
      <c r="B17" s="33"/>
      <c r="D17" s="43"/>
      <c r="E17" s="3"/>
      <c r="F17" s="7"/>
      <c r="I17" s="43"/>
      <c r="J17" s="3"/>
      <c r="K17" s="7"/>
      <c r="N17" s="43"/>
      <c r="O17" s="3"/>
      <c r="P17" s="7"/>
      <c r="S17" s="43"/>
      <c r="T17" s="3"/>
      <c r="U17" s="7"/>
      <c r="W17" s="11"/>
      <c r="X17" s="12"/>
      <c r="Y17" s="4"/>
      <c r="Z17" s="10"/>
      <c r="AA17" s="3"/>
      <c r="AB17" s="30"/>
      <c r="AC17" s="24"/>
      <c r="AD17" s="20"/>
      <c r="AE17" s="40" t="s">
        <v>21</v>
      </c>
      <c r="AF17" s="39" t="s">
        <v>22</v>
      </c>
      <c r="AG17" s="8"/>
      <c r="AH17" s="188" t="s">
        <v>28</v>
      </c>
      <c r="AI17" s="189"/>
      <c r="AJ17" s="8"/>
      <c r="AK17" s="188" t="s">
        <v>32</v>
      </c>
      <c r="AL17" s="189"/>
      <c r="AM17" s="25"/>
      <c r="AN17" s="3"/>
      <c r="AS17" s="25"/>
      <c r="AT17" s="3"/>
      <c r="AU17" s="1" t="s">
        <v>56</v>
      </c>
    </row>
    <row r="18" spans="1:47" ht="18.600000000000001" thickBot="1">
      <c r="A18" s="2"/>
      <c r="B18" s="33"/>
      <c r="C18" s="44"/>
      <c r="D18" s="45" t="s">
        <v>1</v>
      </c>
      <c r="E18" s="46">
        <v>0.38</v>
      </c>
      <c r="F18" s="35"/>
      <c r="H18" s="44"/>
      <c r="I18" s="45" t="s">
        <v>11</v>
      </c>
      <c r="J18" s="46">
        <v>0.28000000000000003</v>
      </c>
      <c r="K18" s="35"/>
      <c r="M18" s="44"/>
      <c r="N18" s="45" t="s">
        <v>14</v>
      </c>
      <c r="O18" s="46">
        <v>0.28000000000000003</v>
      </c>
      <c r="P18" s="35"/>
      <c r="R18" s="44"/>
      <c r="S18" s="45" t="s">
        <v>17</v>
      </c>
      <c r="T18" s="46">
        <v>0.28000000000000003</v>
      </c>
      <c r="U18" s="35"/>
      <c r="W18" s="2"/>
      <c r="X18" s="14"/>
      <c r="Y18" s="16"/>
      <c r="Z18" s="17"/>
      <c r="AA18" s="3"/>
      <c r="AB18" s="28"/>
      <c r="AC18" s="24"/>
      <c r="AD18" s="23"/>
      <c r="AE18" s="38">
        <v>-2.76</v>
      </c>
      <c r="AF18" s="37">
        <v>1</v>
      </c>
      <c r="AG18" s="16"/>
      <c r="AH18" s="190"/>
      <c r="AI18" s="191"/>
      <c r="AJ18" s="16"/>
      <c r="AK18" s="190"/>
      <c r="AL18" s="191"/>
      <c r="AM18" s="25"/>
      <c r="AN18" s="3"/>
      <c r="AS18" s="25"/>
      <c r="AT18" s="3"/>
      <c r="AU18" s="68">
        <f>IF(W9&lt;=AR7,-4,IF(W9&lt;=AR11,-3,IF(W9&lt;=AR15,-2,IF(W9&lt;=AR19,-1,IF(W9&lt;=AR23,0,IF(W9&lt;=AR27,1,"Fejl"))))))</f>
        <v>-2</v>
      </c>
    </row>
    <row r="19" spans="1:47" ht="15" thickBot="1">
      <c r="A19" s="2"/>
      <c r="B19" s="33"/>
      <c r="D19" s="24"/>
      <c r="E19" s="3"/>
      <c r="F19" s="3"/>
      <c r="I19" s="24"/>
      <c r="J19" s="3"/>
      <c r="K19" s="3"/>
      <c r="N19" s="24"/>
      <c r="O19" s="3"/>
      <c r="P19" s="3"/>
      <c r="S19" s="24"/>
      <c r="T19" s="3"/>
      <c r="U19" s="3"/>
      <c r="W19" s="13"/>
      <c r="X19" s="15"/>
      <c r="Z19" s="24"/>
      <c r="AA19" s="3"/>
      <c r="AB19" s="31"/>
      <c r="AC19" s="24"/>
      <c r="AD19" s="6"/>
      <c r="AE19" s="21"/>
      <c r="AG19" s="36"/>
      <c r="AH19" s="186">
        <f>ROUND($Z$16+AE18*$Z$22+AF18,0)</f>
        <v>11</v>
      </c>
      <c r="AI19" s="187"/>
      <c r="AK19" s="186">
        <f>MAX(AH19,AK13+1)</f>
        <v>11</v>
      </c>
      <c r="AL19" s="187"/>
      <c r="AM19" s="25"/>
      <c r="AN19" s="3"/>
      <c r="AO19" s="52" t="s">
        <v>48</v>
      </c>
      <c r="AP19" s="53">
        <f>$AK$19+1</f>
        <v>12</v>
      </c>
      <c r="AQ19" s="54" t="s">
        <v>49</v>
      </c>
      <c r="AR19" s="55">
        <f>$AK$25</f>
        <v>14</v>
      </c>
      <c r="AS19" s="25"/>
      <c r="AT19" s="3"/>
    </row>
    <row r="20" spans="1:47" ht="15" customHeight="1" thickBot="1">
      <c r="A20" s="2"/>
      <c r="B20" s="34"/>
      <c r="D20" s="188" t="s">
        <v>44</v>
      </c>
      <c r="E20" s="189"/>
      <c r="F20" s="35"/>
      <c r="G20" s="6"/>
      <c r="I20" s="188" t="s">
        <v>12</v>
      </c>
      <c r="J20" s="189"/>
      <c r="K20" s="35"/>
      <c r="L20" s="6"/>
      <c r="N20" s="188" t="s">
        <v>15</v>
      </c>
      <c r="O20" s="189"/>
      <c r="P20" s="35"/>
      <c r="Q20" s="6"/>
      <c r="S20" s="188" t="s">
        <v>18</v>
      </c>
      <c r="T20" s="189"/>
      <c r="U20" s="35"/>
      <c r="V20" s="6"/>
      <c r="W20" s="188" t="s">
        <v>3</v>
      </c>
      <c r="X20" s="189"/>
      <c r="Y20" s="6"/>
      <c r="Z20" s="188" t="s">
        <v>4</v>
      </c>
      <c r="AA20" s="189"/>
      <c r="AB20" s="29"/>
      <c r="AC20" s="19"/>
      <c r="AD20" s="6"/>
      <c r="AE20" s="21"/>
      <c r="AK20" s="9"/>
      <c r="AL20" s="3"/>
      <c r="AM20" s="25"/>
      <c r="AN20" s="3"/>
      <c r="AO20" s="183" t="s">
        <v>53</v>
      </c>
      <c r="AP20" s="184"/>
      <c r="AQ20" s="184"/>
      <c r="AR20" s="185"/>
      <c r="AS20" s="25"/>
      <c r="AT20" s="3"/>
    </row>
    <row r="21" spans="1:47" ht="15" thickBot="1">
      <c r="A21" s="2"/>
      <c r="B21" s="34"/>
      <c r="D21" s="190"/>
      <c r="E21" s="191"/>
      <c r="G21" s="6"/>
      <c r="I21" s="190"/>
      <c r="J21" s="191"/>
      <c r="L21" s="6"/>
      <c r="N21" s="190"/>
      <c r="O21" s="191"/>
      <c r="Q21" s="6"/>
      <c r="S21" s="190"/>
      <c r="T21" s="191"/>
      <c r="V21" s="8"/>
      <c r="W21" s="190"/>
      <c r="X21" s="191"/>
      <c r="Y21" s="6"/>
      <c r="Z21" s="190"/>
      <c r="AA21" s="191"/>
      <c r="AB21" s="30"/>
      <c r="AC21" s="7"/>
      <c r="AD21" s="2"/>
      <c r="AE21" s="21"/>
      <c r="AK21" s="10"/>
      <c r="AL21" s="3"/>
      <c r="AM21" s="25"/>
      <c r="AN21" s="3"/>
      <c r="AS21" s="25"/>
      <c r="AT21" s="3"/>
    </row>
    <row r="22" spans="1:47" ht="15" thickBot="1">
      <c r="A22" s="2"/>
      <c r="B22" s="34"/>
      <c r="D22" s="186">
        <f>E18*(D16/$W$16)</f>
        <v>5.3521126760563385E-3</v>
      </c>
      <c r="E22" s="187"/>
      <c r="G22" s="6"/>
      <c r="I22" s="186">
        <f>J18*(I16/$W$16)</f>
        <v>5.1267605633802824E-2</v>
      </c>
      <c r="J22" s="187"/>
      <c r="L22" s="6"/>
      <c r="N22" s="186">
        <f>O18*(N16/$W$16)</f>
        <v>0.1104225352112676</v>
      </c>
      <c r="O22" s="187"/>
      <c r="Q22" s="6"/>
      <c r="S22" s="186">
        <f>T18*(S16/$W$16)</f>
        <v>0.11436619718309861</v>
      </c>
      <c r="T22" s="187"/>
      <c r="V22" s="16"/>
      <c r="W22" s="186">
        <f>SUM(D22,I22,N22,S22)</f>
        <v>0.28140845070422538</v>
      </c>
      <c r="X22" s="187"/>
      <c r="Y22" s="6"/>
      <c r="Z22" s="186">
        <f>SQRT(W16*W22*(1-W22))</f>
        <v>3.7891237977835428</v>
      </c>
      <c r="AA22" s="187"/>
      <c r="AB22" s="28"/>
      <c r="AC22" s="3"/>
      <c r="AD22" s="2"/>
      <c r="AE22" s="21"/>
      <c r="AK22" s="10"/>
      <c r="AL22" s="3"/>
      <c r="AM22" s="25"/>
      <c r="AN22" s="3"/>
      <c r="AS22" s="25"/>
      <c r="AT22" s="3"/>
    </row>
    <row r="23" spans="1:47" ht="15" customHeight="1">
      <c r="A23" s="2"/>
      <c r="B23" s="33"/>
      <c r="C23" s="5"/>
      <c r="D23" s="5"/>
      <c r="E23" s="5"/>
      <c r="F23" s="5"/>
      <c r="H23" s="5"/>
      <c r="I23" s="5"/>
      <c r="J23" s="5"/>
      <c r="K23" s="5"/>
      <c r="M23" s="5"/>
      <c r="N23" s="5"/>
      <c r="O23" s="5"/>
      <c r="P23" s="5"/>
      <c r="R23" s="5"/>
      <c r="S23" s="5"/>
      <c r="T23" s="5"/>
      <c r="U23" s="5"/>
      <c r="W23" s="5"/>
      <c r="X23" s="5"/>
      <c r="Z23" s="5"/>
      <c r="AA23" s="5"/>
      <c r="AB23" s="32"/>
      <c r="AC23" s="3"/>
      <c r="AD23" s="2"/>
      <c r="AE23" s="40" t="s">
        <v>23</v>
      </c>
      <c r="AF23" s="39" t="s">
        <v>24</v>
      </c>
      <c r="AG23" s="8"/>
      <c r="AH23" s="188" t="s">
        <v>29</v>
      </c>
      <c r="AI23" s="189"/>
      <c r="AJ23" s="8"/>
      <c r="AK23" s="188" t="s">
        <v>33</v>
      </c>
      <c r="AL23" s="189"/>
      <c r="AM23" s="25"/>
      <c r="AN23" s="3"/>
      <c r="AO23" s="52" t="s">
        <v>48</v>
      </c>
      <c r="AP23" s="53">
        <f>$AK$25+1</f>
        <v>15</v>
      </c>
      <c r="AQ23" s="54" t="s">
        <v>49</v>
      </c>
      <c r="AR23" s="55">
        <f>$AK$31-1</f>
        <v>32</v>
      </c>
      <c r="AS23" s="25"/>
      <c r="AT23" s="3"/>
    </row>
    <row r="24" spans="1:47" ht="15" thickBot="1">
      <c r="A24" s="2"/>
      <c r="B24" s="33"/>
      <c r="AB24" s="25"/>
      <c r="AC24" s="3"/>
      <c r="AD24" s="2"/>
      <c r="AE24" s="38">
        <v>-1.96</v>
      </c>
      <c r="AF24" s="37">
        <v>1</v>
      </c>
      <c r="AG24" s="16"/>
      <c r="AH24" s="190"/>
      <c r="AI24" s="191"/>
      <c r="AJ24" s="16"/>
      <c r="AK24" s="190"/>
      <c r="AL24" s="191"/>
      <c r="AM24" s="25"/>
      <c r="AN24" s="3"/>
      <c r="AO24" s="183" t="s">
        <v>57</v>
      </c>
      <c r="AP24" s="184"/>
      <c r="AQ24" s="184"/>
      <c r="AR24" s="185"/>
      <c r="AS24" s="25"/>
      <c r="AT24" s="3"/>
    </row>
    <row r="25" spans="1:47" ht="15" customHeight="1" thickBot="1">
      <c r="A25" s="2"/>
      <c r="B25" s="33"/>
      <c r="AB25" s="25"/>
      <c r="AC25" s="3"/>
      <c r="AD25" s="2"/>
      <c r="AE25" s="21"/>
      <c r="AG25" s="36"/>
      <c r="AH25" s="186">
        <f>ROUND($Z$16+AE24*$Z$22+AF24,0)</f>
        <v>14</v>
      </c>
      <c r="AI25" s="187"/>
      <c r="AK25" s="186">
        <f>MAX(AH25,AK19+1)</f>
        <v>14</v>
      </c>
      <c r="AL25" s="187"/>
      <c r="AM25" s="25"/>
      <c r="AN25" s="3"/>
      <c r="AS25" s="25"/>
      <c r="AT25" s="3"/>
    </row>
    <row r="26" spans="1:47" ht="15" thickBot="1">
      <c r="A26" s="2"/>
      <c r="B26" s="33"/>
      <c r="S26" s="3"/>
      <c r="T26" s="3"/>
      <c r="U26" s="35"/>
      <c r="AB26" s="25"/>
      <c r="AC26" s="3"/>
      <c r="AD26" s="2"/>
      <c r="AE26" s="21"/>
      <c r="AM26" s="25"/>
      <c r="AN26" s="3"/>
      <c r="AS26" s="25"/>
      <c r="AT26" s="3"/>
    </row>
    <row r="27" spans="1:47">
      <c r="A27" s="2"/>
      <c r="B27" s="33"/>
      <c r="P27" s="35"/>
      <c r="AB27" s="25"/>
      <c r="AC27" s="3"/>
      <c r="AD27" s="2"/>
      <c r="AE27" s="21"/>
      <c r="AM27" s="25"/>
      <c r="AN27" s="3"/>
      <c r="AO27" s="52" t="s">
        <v>48</v>
      </c>
      <c r="AP27" s="53">
        <f>$AK$31</f>
        <v>33</v>
      </c>
      <c r="AQ27" s="54" t="s">
        <v>49</v>
      </c>
      <c r="AR27" s="55">
        <f>W16</f>
        <v>71</v>
      </c>
      <c r="AS27" s="25"/>
      <c r="AT27" s="3"/>
    </row>
    <row r="28" spans="1:47" ht="15" thickBot="1">
      <c r="A28" s="2"/>
      <c r="B28" s="33"/>
      <c r="J28" s="35"/>
      <c r="AB28" s="25"/>
      <c r="AC28" s="3"/>
      <c r="AD28" s="2"/>
      <c r="AE28" s="21"/>
      <c r="AF28" s="4"/>
      <c r="AM28" s="25"/>
      <c r="AN28" s="3"/>
      <c r="AO28" s="183" t="s">
        <v>54</v>
      </c>
      <c r="AP28" s="184"/>
      <c r="AQ28" s="184"/>
      <c r="AR28" s="185"/>
      <c r="AS28" s="25"/>
      <c r="AT28" s="3"/>
    </row>
    <row r="29" spans="1:47" ht="15" customHeight="1">
      <c r="A29" s="2"/>
      <c r="B29" s="33"/>
      <c r="AB29" s="25"/>
      <c r="AC29" s="3"/>
      <c r="AD29" s="2"/>
      <c r="AE29" s="41" t="s">
        <v>25</v>
      </c>
      <c r="AF29" s="39" t="s">
        <v>26</v>
      </c>
      <c r="AG29" s="8"/>
      <c r="AH29" s="188" t="s">
        <v>30</v>
      </c>
      <c r="AI29" s="189"/>
      <c r="AJ29" s="8"/>
      <c r="AK29" s="188" t="s">
        <v>34</v>
      </c>
      <c r="AL29" s="189"/>
      <c r="AM29" s="25"/>
      <c r="AN29" s="3"/>
      <c r="AS29" s="25"/>
      <c r="AT29" s="3"/>
    </row>
    <row r="30" spans="1:47" ht="15" thickBot="1">
      <c r="A30" s="2"/>
      <c r="B30" s="33"/>
      <c r="AB30" s="25"/>
      <c r="AC30" s="3"/>
      <c r="AE30" s="42">
        <v>3.5</v>
      </c>
      <c r="AF30" s="37">
        <v>0</v>
      </c>
      <c r="AG30" s="16"/>
      <c r="AH30" s="190"/>
      <c r="AI30" s="191"/>
      <c r="AJ30" s="16"/>
      <c r="AK30" s="190"/>
      <c r="AL30" s="191"/>
      <c r="AM30" s="25"/>
      <c r="AN30" s="3"/>
      <c r="AS30" s="25"/>
      <c r="AT30" s="3"/>
    </row>
    <row r="31" spans="1:47" ht="31.8" thickBot="1">
      <c r="A31" s="2"/>
      <c r="B31" s="33"/>
      <c r="I31" s="65" t="s">
        <v>64</v>
      </c>
      <c r="AB31" s="25"/>
      <c r="AC31" s="3"/>
      <c r="AG31" s="36"/>
      <c r="AH31" s="186">
        <f>ROUND($Z$16+AE30*$Z$22+AF30,0)</f>
        <v>33</v>
      </c>
      <c r="AI31" s="187"/>
      <c r="AK31" s="186">
        <f>AH31</f>
        <v>33</v>
      </c>
      <c r="AL31" s="187"/>
      <c r="AM31" s="25"/>
      <c r="AN31" s="3"/>
      <c r="AS31" s="25"/>
      <c r="AT31" s="3"/>
    </row>
    <row r="32" spans="1:47">
      <c r="A32" s="2"/>
      <c r="B32" s="33"/>
      <c r="AB32" s="25"/>
      <c r="AC32" s="3"/>
      <c r="AM32" s="25"/>
      <c r="AN32" s="3"/>
      <c r="AS32" s="25"/>
      <c r="AT32" s="3"/>
    </row>
    <row r="33" spans="1:46">
      <c r="A33" s="2"/>
      <c r="B33" s="33"/>
      <c r="AB33" s="25"/>
      <c r="AC33" s="3"/>
      <c r="AM33" s="25"/>
      <c r="AN33" s="3"/>
      <c r="AS33" s="25"/>
      <c r="AT33" s="3"/>
    </row>
    <row r="34" spans="1:46" ht="25.8">
      <c r="A34" s="2"/>
      <c r="B34" s="33"/>
      <c r="J34" s="70" t="s">
        <v>65</v>
      </c>
      <c r="AB34" s="25"/>
      <c r="AC34" s="3"/>
      <c r="AM34" s="25"/>
      <c r="AN34" s="3"/>
      <c r="AS34" s="25"/>
      <c r="AT34" s="3"/>
    </row>
    <row r="35" spans="1:46">
      <c r="A35" s="2"/>
      <c r="B35" s="33"/>
      <c r="AB35" s="25"/>
      <c r="AC35" s="3"/>
      <c r="AM35" s="25"/>
      <c r="AN35" s="3"/>
      <c r="AS35" s="25"/>
      <c r="AT35" s="3"/>
    </row>
    <row r="36" spans="1:46" ht="18">
      <c r="AD36" s="66" t="s">
        <v>64</v>
      </c>
    </row>
  </sheetData>
  <mergeCells count="72">
    <mergeCell ref="Z22:AA22"/>
    <mergeCell ref="AH31:AI31"/>
    <mergeCell ref="AK31:AL31"/>
    <mergeCell ref="AH23:AI24"/>
    <mergeCell ref="AK23:AL24"/>
    <mergeCell ref="AH25:AI25"/>
    <mergeCell ref="AK25:AL25"/>
    <mergeCell ref="AH29:AI30"/>
    <mergeCell ref="AK29:AL30"/>
    <mergeCell ref="D22:E22"/>
    <mergeCell ref="I22:J22"/>
    <mergeCell ref="N22:O22"/>
    <mergeCell ref="S22:T22"/>
    <mergeCell ref="W22:X22"/>
    <mergeCell ref="Z20:AA21"/>
    <mergeCell ref="Z14:AA15"/>
    <mergeCell ref="D20:E21"/>
    <mergeCell ref="I20:J21"/>
    <mergeCell ref="N20:O21"/>
    <mergeCell ref="S20:T21"/>
    <mergeCell ref="W20:X21"/>
    <mergeCell ref="R9:S9"/>
    <mergeCell ref="O9:P9"/>
    <mergeCell ref="D16:E16"/>
    <mergeCell ref="I16:J16"/>
    <mergeCell ref="N16:O16"/>
    <mergeCell ref="S16:T16"/>
    <mergeCell ref="D14:E15"/>
    <mergeCell ref="I14:J15"/>
    <mergeCell ref="N14:O15"/>
    <mergeCell ref="S14:T15"/>
    <mergeCell ref="C9:D9"/>
    <mergeCell ref="E9:F9"/>
    <mergeCell ref="H9:I9"/>
    <mergeCell ref="J9:K9"/>
    <mergeCell ref="M9:N9"/>
    <mergeCell ref="T9:U9"/>
    <mergeCell ref="C1:AA2"/>
    <mergeCell ref="AE1:AL2"/>
    <mergeCell ref="AO1:AR2"/>
    <mergeCell ref="AH5:AI6"/>
    <mergeCell ref="AK5:AL6"/>
    <mergeCell ref="C6:D8"/>
    <mergeCell ref="R6:S8"/>
    <mergeCell ref="T6:U8"/>
    <mergeCell ref="AH7:AI7"/>
    <mergeCell ref="O6:P8"/>
    <mergeCell ref="E6:F8"/>
    <mergeCell ref="H6:I8"/>
    <mergeCell ref="J6:K8"/>
    <mergeCell ref="M6:N8"/>
    <mergeCell ref="AO28:AR28"/>
    <mergeCell ref="AK7:AL7"/>
    <mergeCell ref="AO8:AR8"/>
    <mergeCell ref="W9:X9"/>
    <mergeCell ref="AH11:AI12"/>
    <mergeCell ref="AK11:AL12"/>
    <mergeCell ref="AH13:AI13"/>
    <mergeCell ref="AK13:AL13"/>
    <mergeCell ref="Z16:AA16"/>
    <mergeCell ref="W16:X16"/>
    <mergeCell ref="W14:X15"/>
    <mergeCell ref="AH17:AI18"/>
    <mergeCell ref="AK17:AL18"/>
    <mergeCell ref="AH19:AI19"/>
    <mergeCell ref="AK19:AL19"/>
    <mergeCell ref="W6:X8"/>
    <mergeCell ref="AU1:AU2"/>
    <mergeCell ref="AO12:AR12"/>
    <mergeCell ref="AO16:AR16"/>
    <mergeCell ref="AO20:AR20"/>
    <mergeCell ref="AO24:AR2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scorer+CBA</vt:lpstr>
      <vt:lpstr>no-touch-model</vt:lpstr>
      <vt:lpstr>Ark1</vt:lpstr>
      <vt:lpstr>Ark2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Tureczek</dc:creator>
  <cp:lastModifiedBy>Peter</cp:lastModifiedBy>
  <cp:lastPrinted>2012-06-16T13:48:25Z</cp:lastPrinted>
  <dcterms:created xsi:type="dcterms:W3CDTF">2012-04-26T20:23:24Z</dcterms:created>
  <dcterms:modified xsi:type="dcterms:W3CDTF">2012-09-09T11:30:26Z</dcterms:modified>
</cp:coreProperties>
</file>