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5480" windowHeight="11640"/>
  </bookViews>
  <sheets>
    <sheet name="scorer+CBA" sheetId="5" r:id="rId1"/>
    <sheet name="no-touch-model" sheetId="4" r:id="rId2"/>
    <sheet name="Ark1" sheetId="6" r:id="rId3"/>
    <sheet name="Ark2" sheetId="7" r:id="rId4"/>
  </sheets>
  <calcPr calcId="125725"/>
</workbook>
</file>

<file path=xl/calcChain.xml><?xml version="1.0" encoding="utf-8"?>
<calcChain xmlns="http://schemas.openxmlformats.org/spreadsheetml/2006/main">
  <c r="G11" i="5"/>
  <c r="P35"/>
  <c r="P29"/>
  <c r="P23"/>
  <c r="P17"/>
  <c r="P11"/>
  <c r="G35"/>
  <c r="G23"/>
  <c r="L23" s="1"/>
  <c r="G17"/>
  <c r="L17" s="1"/>
  <c r="G29"/>
  <c r="L29" s="1"/>
  <c r="B42"/>
  <c r="L35"/>
  <c r="T9" i="4"/>
  <c r="R9"/>
  <c r="S16"/>
  <c r="M9"/>
  <c r="O9"/>
  <c r="C9"/>
  <c r="E9"/>
  <c r="D16" s="1"/>
  <c r="J9"/>
  <c r="H9"/>
  <c r="W9" s="1"/>
  <c r="L11" i="5"/>
  <c r="G42"/>
  <c r="L42" l="1"/>
  <c r="N16" i="4"/>
  <c r="I16"/>
  <c r="W16" s="1"/>
  <c r="N22" s="1"/>
  <c r="I22" l="1"/>
  <c r="S22"/>
  <c r="D22"/>
  <c r="W22" s="1"/>
  <c r="Z16" s="1"/>
  <c r="AR27"/>
  <c r="Z22" l="1"/>
  <c r="AH31" s="1"/>
  <c r="AK31" s="1"/>
  <c r="AP27" l="1"/>
  <c r="AR23"/>
  <c r="AH19"/>
  <c r="AH25"/>
  <c r="AH7"/>
  <c r="AK7" s="1"/>
  <c r="AH13"/>
  <c r="AP11" l="1"/>
  <c r="AK13"/>
  <c r="AR7"/>
  <c r="AK19" l="1"/>
  <c r="AP15"/>
  <c r="AR11"/>
  <c r="AR15" l="1"/>
  <c r="AP19"/>
  <c r="AK25"/>
  <c r="AP23" l="1"/>
  <c r="AR19"/>
  <c r="AU18" s="1"/>
  <c r="N46" i="5" s="1"/>
</calcChain>
</file>

<file path=xl/sharedStrings.xml><?xml version="1.0" encoding="utf-8"?>
<sst xmlns="http://schemas.openxmlformats.org/spreadsheetml/2006/main" count="126" uniqueCount="91">
  <si>
    <t>N(1) = Number of players in hp-category 1</t>
  </si>
  <si>
    <t>P(1)</t>
  </si>
  <si>
    <t>N(c) = Total number of players</t>
  </si>
  <si>
    <t>P(c) = Total weighted probability</t>
  </si>
  <si>
    <t>Std. diviation (V ) of a binomial distribution</t>
  </si>
  <si>
    <t>a(-4/RO)</t>
  </si>
  <si>
    <t>f(-4/RO)</t>
  </si>
  <si>
    <t>C(-4,unadj.) = Unadjusted konfidence limits for players in adjustment range -4</t>
  </si>
  <si>
    <t>C(-4,unadj.) = Limits for players in adjustment range -4 adjusted for small field sizes</t>
  </si>
  <si>
    <t>WHERE REQUERED</t>
  </si>
  <si>
    <t>N(2) = Number of players in hp-category 2</t>
  </si>
  <si>
    <t>P(2)</t>
  </si>
  <si>
    <t>P(W2) = Weighted probability of players in hp-category 2</t>
  </si>
  <si>
    <t>N(3) = Number of players in hp-category 3</t>
  </si>
  <si>
    <t>P(3)</t>
  </si>
  <si>
    <t>P(W3) = Weighted probability of players in hp-category 3</t>
  </si>
  <si>
    <t>N(4) = Number of players in hp-category 4</t>
  </si>
  <si>
    <t>P(4)</t>
  </si>
  <si>
    <t>P(W4) = Weighted probability of players in hp-category 4</t>
  </si>
  <si>
    <t>f(-3)</t>
  </si>
  <si>
    <t>a(-3)</t>
  </si>
  <si>
    <t>f(-2)</t>
  </si>
  <si>
    <t>a(-2)</t>
  </si>
  <si>
    <t>f(-1)</t>
  </si>
  <si>
    <t>a(-1)</t>
  </si>
  <si>
    <t>f(+1)</t>
  </si>
  <si>
    <t>a(+1)</t>
  </si>
  <si>
    <t>C(-3,unadj.) = Unadjusted konfidence limits for players in adjustment range -3</t>
  </si>
  <si>
    <t>C(-2,unadj.) = Unadjusted konfidence limits for players in adjustment range -2</t>
  </si>
  <si>
    <t>C(-1,unadj.) = Unadjusted konfidence limits for players in adjustment range -1</t>
  </si>
  <si>
    <t>C(+1,unadj.) = Unadjusted konfidence limits for players in adjustment range +1</t>
  </si>
  <si>
    <t>C(-3,unadj.) = Limits for players in adjustment range -3 adjusted for small field sizes</t>
  </si>
  <si>
    <t>C(-2,unadj.) = Limits for players in adjustment range -2 adjusted for small field sizes</t>
  </si>
  <si>
    <t>C(-1,unadj.) = Limits for players in adjustment range -1 adjusted for small field sizes</t>
  </si>
  <si>
    <t>C(+1,unadj.) = Limits for players in adjustment range +1 adjusted for small field sizes</t>
  </si>
  <si>
    <t>N(BZ1) = Number of players in hp-category 1 IN the buffer</t>
  </si>
  <si>
    <t>N(BZ1) = Number of players in hp-category 1 UNDER the buffer</t>
  </si>
  <si>
    <t>Mean (E ) of a bino-mial distribution</t>
  </si>
  <si>
    <t>N(BZ2) = Number of players in hp-category 2 IN the buffer</t>
  </si>
  <si>
    <t>N(BZ2) = Number of players in hp-category 2 UNDER the buffer</t>
  </si>
  <si>
    <t>N(BZ3) = Number of players in hp-category 3 IN the buffer</t>
  </si>
  <si>
    <t>N(BZ3) = Number of players in hp-category 3 UNDER the buffer</t>
  </si>
  <si>
    <t>N(BZ4) = Number of players in hp-category 4 IN the buffer</t>
  </si>
  <si>
    <t>N(BZ4) = Number of players in hp-category 4 UNDER the buffer</t>
  </si>
  <si>
    <t>P(W1) = Weighted probabi-lity of players in hp-category 1</t>
  </si>
  <si>
    <t>Justeringer af bufferzonen</t>
  </si>
  <si>
    <t>25 af 100</t>
  </si>
  <si>
    <t>24 af 100</t>
  </si>
  <si>
    <t>If N(BZC) between</t>
  </si>
  <si>
    <t>and</t>
  </si>
  <si>
    <t>bufferzone is adjusted by -4</t>
  </si>
  <si>
    <t>bufferzone is adjusted by -3</t>
  </si>
  <si>
    <t>bufferzone is adjusted by -2</t>
  </si>
  <si>
    <t>bufferzone is adjusted by -1</t>
  </si>
  <si>
    <t>bufferzone is adjusted by +1</t>
  </si>
  <si>
    <t>N(BZN) = Total number of players in the buffer zone</t>
  </si>
  <si>
    <t>Buzz zone must be adjusted by:</t>
  </si>
  <si>
    <t>bufferzone is NOT adjusted</t>
  </si>
  <si>
    <t>Golf-Reglen's :  Beregning af hvor mange spillere der "bør"/normalt skal have korrigeret handicappet</t>
  </si>
  <si>
    <t>Golf-Reglen's :  Justering af korrektionen ud fra hvordan korrektionerne normalt er fordelt</t>
  </si>
  <si>
    <t>Golf-Reglen's Beregning</t>
  </si>
  <si>
    <t>Antal scorer</t>
  </si>
  <si>
    <t>GOLF-REGLEN's skema til beregning af CBA: Computed Buffer Adjustment</t>
  </si>
  <si>
    <t xml:space="preserve">Beregningsresultater </t>
  </si>
  <si>
    <t>(hér skal du intet gøre - aflæs blot resultat af CBA-beregningen)</t>
  </si>
  <si>
    <t>NB :  DU MÅ INTET FORETAGE DIG PÅ DETTE BEREGNINGSARK !!!!!!</t>
  </si>
  <si>
    <t>copyright Pia Thomsen / Golf-Reglen</t>
  </si>
  <si>
    <t>HCP op til 4,4</t>
  </si>
  <si>
    <t>HCP 4,5-11,4</t>
  </si>
  <si>
    <t>Neutral 35-36</t>
  </si>
  <si>
    <r>
      <t xml:space="preserve"> </t>
    </r>
    <r>
      <rPr>
        <sz val="9"/>
        <color indexed="8"/>
        <rFont val="Calibri"/>
        <family val="2"/>
      </rPr>
      <t>(aflæst)</t>
    </r>
  </si>
  <si>
    <t>Neutral 34-36</t>
  </si>
  <si>
    <t>Neutral 33-36</t>
  </si>
  <si>
    <t>Neutral 32-36</t>
  </si>
  <si>
    <t>Sum scorer =</t>
  </si>
  <si>
    <t>Gnst-score =</t>
  </si>
  <si>
    <t>MMS =</t>
  </si>
  <si>
    <t xml:space="preserve">Neutral zone justeres (flyttes) op/ned med: </t>
  </si>
  <si>
    <t>Korrektion** efter CBA beregning:</t>
  </si>
  <si>
    <t>Scorer i grp. 4</t>
  </si>
  <si>
    <t>Scorer i grp. 1</t>
  </si>
  <si>
    <t>Scorer i grp. 2</t>
  </si>
  <si>
    <t>Scorer i grp. 3</t>
  </si>
  <si>
    <t>HCP 11,4-18,4</t>
  </si>
  <si>
    <t>HCP 18,4-26,4</t>
  </si>
  <si>
    <t xml:space="preserve">Antal scorer: </t>
  </si>
  <si>
    <t>Scorer i grp. 5</t>
  </si>
  <si>
    <t>HCP 26,5-36</t>
  </si>
  <si>
    <t>Neutral 31-36</t>
  </si>
  <si>
    <t>Pia Thomsen ©  Golf-Reglen.dk</t>
  </si>
  <si>
    <r>
      <t xml:space="preserve">    Der må kun indtastes i GULE felter: scorer + antal scorer </t>
    </r>
    <r>
      <rPr>
        <b/>
        <i/>
        <sz val="11"/>
        <color indexed="60"/>
        <rFont val="Calibri"/>
        <family val="2"/>
      </rPr>
      <t>(max. 40 i hver kategori)</t>
    </r>
  </si>
</sst>
</file>

<file path=xl/styles.xml><?xml version="1.0" encoding="utf-8"?>
<styleSheet xmlns="http://schemas.openxmlformats.org/spreadsheetml/2006/main">
  <numFmts count="1">
    <numFmt numFmtId="164" formatCode="0.0"/>
  </numFmts>
  <fonts count="22">
    <font>
      <sz val="11"/>
      <color theme="1"/>
      <name val="Calibri"/>
      <family val="2"/>
      <scheme val="minor"/>
    </font>
    <font>
      <b/>
      <i/>
      <sz val="11"/>
      <color indexed="60"/>
      <name val="Calibri"/>
      <family val="2"/>
    </font>
    <font>
      <sz val="9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i/>
      <sz val="13"/>
      <color rgb="FFC00000"/>
      <name val="Calibri"/>
      <family val="2"/>
      <scheme val="minor"/>
    </font>
    <font>
      <b/>
      <i/>
      <sz val="24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4"/>
      <name val="Calibri"/>
      <family val="2"/>
      <scheme val="minor"/>
    </font>
    <font>
      <sz val="20"/>
      <color rgb="FFC00000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i/>
      <sz val="13"/>
      <name val="Calibri"/>
      <family val="2"/>
      <scheme val="minor"/>
    </font>
    <font>
      <b/>
      <sz val="13"/>
      <name val="Calibri"/>
      <family val="2"/>
      <scheme val="minor"/>
    </font>
    <font>
      <i/>
      <sz val="13"/>
      <color theme="1"/>
      <name val="Calibri"/>
      <family val="2"/>
      <scheme val="minor"/>
    </font>
    <font>
      <sz val="11"/>
      <name val="Calibri"/>
      <family val="2"/>
      <scheme val="minor"/>
    </font>
    <font>
      <sz val="16"/>
      <color theme="3" tint="0.3999755851924192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 style="medium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dashDotDot">
        <color indexed="64"/>
      </right>
      <top style="thin">
        <color theme="0"/>
      </top>
      <bottom style="thin">
        <color theme="0"/>
      </bottom>
      <diagonal/>
    </border>
    <border>
      <left/>
      <right style="dashDotDot">
        <color indexed="64"/>
      </right>
      <top/>
      <bottom style="thin">
        <color theme="0"/>
      </bottom>
      <diagonal/>
    </border>
    <border>
      <left style="thin">
        <color theme="0"/>
      </left>
      <right style="dashDotDot">
        <color indexed="64"/>
      </right>
      <top style="thin">
        <color theme="0"/>
      </top>
      <bottom/>
      <diagonal/>
    </border>
    <border>
      <left/>
      <right style="dashDotDot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dashDotDot">
        <color indexed="64"/>
      </right>
      <top style="thin">
        <color theme="0"/>
      </top>
      <bottom style="thin">
        <color indexed="64"/>
      </bottom>
      <diagonal/>
    </border>
    <border>
      <left/>
      <right style="dashDotDot">
        <color indexed="64"/>
      </right>
      <top style="thin">
        <color theme="0"/>
      </top>
      <bottom/>
      <diagonal/>
    </border>
    <border>
      <left style="thin">
        <color theme="0"/>
      </left>
      <right style="dashDotDot">
        <color indexed="64"/>
      </right>
      <top/>
      <bottom style="thin">
        <color theme="0"/>
      </bottom>
      <diagonal/>
    </border>
    <border>
      <left style="dashDotDot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dashDotDot">
        <color indexed="64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medium">
        <color indexed="64"/>
      </bottom>
      <diagonal/>
    </border>
    <border>
      <left/>
      <right/>
      <top/>
      <bottom style="thin">
        <color theme="0"/>
      </bottom>
      <diagonal/>
    </border>
    <border>
      <left style="medium">
        <color indexed="64"/>
      </left>
      <right/>
      <top style="thin">
        <color theme="0"/>
      </top>
      <bottom style="medium">
        <color indexed="64"/>
      </bottom>
      <diagonal/>
    </border>
    <border>
      <left/>
      <right/>
      <top style="thin">
        <color theme="0"/>
      </top>
      <bottom style="medium">
        <color indexed="64"/>
      </bottom>
      <diagonal/>
    </border>
    <border>
      <left/>
      <right style="medium">
        <color indexed="64"/>
      </right>
      <top style="thin">
        <color theme="0"/>
      </top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4" fillId="0" borderId="36" xfId="0" applyFont="1" applyBorder="1" applyAlignment="1">
      <alignment horizontal="center" wrapText="1"/>
    </xf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36" xfId="0" applyBorder="1"/>
    <xf numFmtId="0" fontId="0" fillId="0" borderId="40" xfId="0" applyBorder="1"/>
    <xf numFmtId="0" fontId="0" fillId="0" borderId="41" xfId="0" applyBorder="1"/>
    <xf numFmtId="0" fontId="0" fillId="0" borderId="42" xfId="0" applyBorder="1"/>
    <xf numFmtId="0" fontId="0" fillId="0" borderId="43" xfId="0" applyBorder="1"/>
    <xf numFmtId="0" fontId="0" fillId="0" borderId="13" xfId="0" applyBorder="1" applyAlignment="1">
      <alignment horizontal="left"/>
    </xf>
    <xf numFmtId="0" fontId="0" fillId="0" borderId="44" xfId="0" applyBorder="1"/>
    <xf numFmtId="0" fontId="0" fillId="0" borderId="26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47" xfId="0" applyBorder="1"/>
    <xf numFmtId="0" fontId="0" fillId="0" borderId="11" xfId="0" applyBorder="1" applyAlignment="1">
      <alignment horizontal="right"/>
    </xf>
    <xf numFmtId="0" fontId="0" fillId="0" borderId="34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 horizontal="left"/>
    </xf>
    <xf numFmtId="0" fontId="0" fillId="0" borderId="48" xfId="0" applyBorder="1"/>
    <xf numFmtId="0" fontId="0" fillId="0" borderId="49" xfId="0" applyBorder="1" applyAlignment="1">
      <alignment horizontal="right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left"/>
    </xf>
    <xf numFmtId="0" fontId="5" fillId="2" borderId="0" xfId="0" applyFont="1" applyFill="1"/>
    <xf numFmtId="0" fontId="0" fillId="2" borderId="0" xfId="0" applyFill="1"/>
    <xf numFmtId="0" fontId="0" fillId="3" borderId="0" xfId="0" applyFill="1"/>
    <xf numFmtId="0" fontId="6" fillId="0" borderId="0" xfId="0" applyFont="1"/>
    <xf numFmtId="0" fontId="0" fillId="4" borderId="0" xfId="0" applyFill="1"/>
    <xf numFmtId="0" fontId="7" fillId="4" borderId="0" xfId="0" applyFont="1" applyFill="1"/>
    <xf numFmtId="0" fontId="8" fillId="4" borderId="0" xfId="0" applyFont="1" applyFill="1"/>
    <xf numFmtId="0" fontId="9" fillId="4" borderId="0" xfId="0" applyFont="1" applyFill="1"/>
    <xf numFmtId="0" fontId="10" fillId="4" borderId="0" xfId="0" applyFont="1" applyFill="1"/>
    <xf numFmtId="0" fontId="11" fillId="0" borderId="11" xfId="0" applyFont="1" applyBorder="1"/>
    <xf numFmtId="0" fontId="9" fillId="0" borderId="11" xfId="0" applyFont="1" applyBorder="1"/>
    <xf numFmtId="0" fontId="12" fillId="4" borderId="0" xfId="0" applyFont="1" applyFill="1"/>
    <xf numFmtId="0" fontId="13" fillId="4" borderId="0" xfId="0" applyFont="1" applyFill="1"/>
    <xf numFmtId="0" fontId="14" fillId="5" borderId="11" xfId="0" applyFont="1" applyFill="1" applyBorder="1" applyAlignment="1">
      <alignment horizontal="center" vertical="center"/>
    </xf>
    <xf numFmtId="0" fontId="0" fillId="3" borderId="11" xfId="0" applyFill="1" applyBorder="1"/>
    <xf numFmtId="0" fontId="15" fillId="0" borderId="11" xfId="0" applyFont="1" applyBorder="1"/>
    <xf numFmtId="0" fontId="0" fillId="4" borderId="0" xfId="0" applyFill="1" applyAlignment="1">
      <alignment horizontal="center" vertical="center"/>
    </xf>
    <xf numFmtId="0" fontId="0" fillId="6" borderId="0" xfId="0" applyFill="1"/>
    <xf numFmtId="0" fontId="0" fillId="6" borderId="0" xfId="0" applyFill="1" applyAlignment="1">
      <alignment horizontal="center"/>
    </xf>
    <xf numFmtId="164" fontId="0" fillId="6" borderId="0" xfId="0" applyNumberFormat="1" applyFill="1" applyAlignment="1">
      <alignment horizontal="left"/>
    </xf>
    <xf numFmtId="0" fontId="3" fillId="6" borderId="0" xfId="0" applyFont="1" applyFill="1"/>
    <xf numFmtId="0" fontId="0" fillId="6" borderId="0" xfId="0" applyFill="1" applyAlignment="1">
      <alignment horizontal="right"/>
    </xf>
    <xf numFmtId="164" fontId="0" fillId="6" borderId="0" xfId="0" applyNumberFormat="1" applyFill="1"/>
    <xf numFmtId="0" fontId="16" fillId="4" borderId="0" xfId="0" applyFont="1" applyFill="1" applyBorder="1" applyAlignment="1">
      <alignment horizontal="center"/>
    </xf>
    <xf numFmtId="0" fontId="16" fillId="3" borderId="0" xfId="0" applyFont="1" applyFill="1" applyBorder="1" applyAlignment="1">
      <alignment horizontal="center"/>
    </xf>
    <xf numFmtId="0" fontId="17" fillId="4" borderId="0" xfId="0" applyFont="1" applyFill="1"/>
    <xf numFmtId="0" fontId="18" fillId="4" borderId="0" xfId="0" applyFont="1" applyFill="1"/>
    <xf numFmtId="0" fontId="19" fillId="4" borderId="0" xfId="0" applyFont="1" applyFill="1" applyAlignment="1">
      <alignment horizontal="left"/>
    </xf>
    <xf numFmtId="0" fontId="17" fillId="3" borderId="0" xfId="0" applyFont="1" applyFill="1"/>
    <xf numFmtId="0" fontId="13" fillId="3" borderId="0" xfId="0" applyFont="1" applyFill="1"/>
    <xf numFmtId="0" fontId="0" fillId="0" borderId="0" xfId="0" applyFont="1"/>
    <xf numFmtId="0" fontId="7" fillId="7" borderId="0" xfId="0" applyFont="1" applyFill="1"/>
    <xf numFmtId="0" fontId="0" fillId="7" borderId="1" xfId="0" applyFill="1" applyBorder="1"/>
    <xf numFmtId="164" fontId="0" fillId="6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8" borderId="1" xfId="0" applyFill="1" applyBorder="1"/>
    <xf numFmtId="0" fontId="3" fillId="8" borderId="0" xfId="0" applyFont="1" applyFill="1"/>
    <xf numFmtId="0" fontId="0" fillId="8" borderId="0" xfId="0" applyFill="1"/>
    <xf numFmtId="0" fontId="0" fillId="8" borderId="0" xfId="0" applyFill="1" applyAlignment="1">
      <alignment horizontal="right"/>
    </xf>
    <xf numFmtId="0" fontId="0" fillId="0" borderId="0" xfId="0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6" borderId="1" xfId="0" applyFill="1" applyBorder="1"/>
    <xf numFmtId="164" fontId="0" fillId="8" borderId="0" xfId="0" applyNumberFormat="1" applyFill="1" applyAlignment="1">
      <alignment horizontal="left"/>
    </xf>
    <xf numFmtId="164" fontId="0" fillId="8" borderId="0" xfId="0" applyNumberFormat="1" applyFill="1" applyAlignment="1">
      <alignment horizontal="center"/>
    </xf>
    <xf numFmtId="0" fontId="20" fillId="0" borderId="0" xfId="0" applyFont="1"/>
    <xf numFmtId="0" fontId="20" fillId="6" borderId="0" xfId="0" applyFont="1" applyFill="1" applyAlignment="1">
      <alignment horizontal="center"/>
    </xf>
    <xf numFmtId="0" fontId="20" fillId="6" borderId="0" xfId="0" applyFont="1" applyFill="1"/>
    <xf numFmtId="0" fontId="0" fillId="9" borderId="13" xfId="0" applyFill="1" applyBorder="1" applyAlignment="1">
      <alignment horizontal="center"/>
    </xf>
    <xf numFmtId="0" fontId="0" fillId="6" borderId="0" xfId="0" applyFill="1" applyAlignment="1">
      <alignment horizontal="center"/>
    </xf>
    <xf numFmtId="0" fontId="16" fillId="4" borderId="2" xfId="0" applyFont="1" applyFill="1" applyBorder="1" applyAlignment="1">
      <alignment horizontal="center"/>
    </xf>
    <xf numFmtId="0" fontId="16" fillId="4" borderId="3" xfId="0" applyFont="1" applyFill="1" applyBorder="1" applyAlignment="1">
      <alignment horizontal="center"/>
    </xf>
    <xf numFmtId="0" fontId="16" fillId="4" borderId="4" xfId="0" applyFont="1" applyFill="1" applyBorder="1" applyAlignment="1">
      <alignment horizontal="center"/>
    </xf>
    <xf numFmtId="49" fontId="0" fillId="6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0" fontId="0" fillId="8" borderId="0" xfId="0" applyFill="1" applyAlignment="1">
      <alignment horizontal="center"/>
    </xf>
    <xf numFmtId="49" fontId="0" fillId="8" borderId="0" xfId="0" applyNumberFormat="1" applyFill="1" applyAlignment="1">
      <alignment horizontal="center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21" fillId="0" borderId="14" xfId="0" applyFont="1" applyBorder="1" applyAlignment="1">
      <alignment horizontal="center" vertical="top" wrapText="1"/>
    </xf>
    <xf numFmtId="0" fontId="21" fillId="0" borderId="15" xfId="0" applyFont="1" applyBorder="1" applyAlignment="1">
      <alignment horizontal="center" vertical="top" wrapText="1"/>
    </xf>
    <xf numFmtId="0" fontId="0" fillId="0" borderId="56" xfId="0" applyBorder="1" applyAlignment="1">
      <alignment horizontal="left"/>
    </xf>
    <xf numFmtId="0" fontId="0" fillId="0" borderId="57" xfId="0" applyBorder="1" applyAlignment="1">
      <alignment horizontal="left"/>
    </xf>
    <xf numFmtId="0" fontId="0" fillId="0" borderId="58" xfId="0" applyBorder="1" applyAlignment="1">
      <alignment horizontal="left"/>
    </xf>
    <xf numFmtId="0" fontId="0" fillId="0" borderId="51" xfId="0" applyBorder="1" applyAlignment="1">
      <alignment horizontal="center" wrapText="1"/>
    </xf>
    <xf numFmtId="0" fontId="0" fillId="0" borderId="52" xfId="0" applyBorder="1" applyAlignment="1">
      <alignment horizontal="center" wrapText="1"/>
    </xf>
    <xf numFmtId="0" fontId="0" fillId="0" borderId="48" xfId="0" applyBorder="1" applyAlignment="1">
      <alignment horizontal="left" wrapText="1"/>
    </xf>
    <xf numFmtId="0" fontId="0" fillId="0" borderId="50" xfId="0" applyBorder="1" applyAlignment="1">
      <alignment horizontal="left" wrapText="1"/>
    </xf>
    <xf numFmtId="0" fontId="0" fillId="0" borderId="53" xfId="0" applyBorder="1" applyAlignment="1">
      <alignment horizontal="left" wrapText="1"/>
    </xf>
    <xf numFmtId="0" fontId="0" fillId="0" borderId="54" xfId="0" applyBorder="1" applyAlignment="1">
      <alignment horizontal="left" wrapText="1"/>
    </xf>
    <xf numFmtId="0" fontId="15" fillId="0" borderId="23" xfId="0" applyFont="1" applyBorder="1" applyAlignment="1">
      <alignment horizontal="center" wrapText="1"/>
    </xf>
    <xf numFmtId="0" fontId="21" fillId="0" borderId="30" xfId="0" applyFont="1" applyBorder="1" applyAlignment="1">
      <alignment horizontal="center" wrapText="1"/>
    </xf>
    <xf numFmtId="0" fontId="21" fillId="0" borderId="18" xfId="0" applyFont="1" applyBorder="1" applyAlignment="1">
      <alignment horizontal="center" wrapText="1"/>
    </xf>
    <xf numFmtId="0" fontId="21" fillId="0" borderId="21" xfId="0" applyFont="1" applyBorder="1" applyAlignment="1">
      <alignment horizontal="center" wrapText="1"/>
    </xf>
    <xf numFmtId="0" fontId="21" fillId="0" borderId="55" xfId="0" applyFont="1" applyBorder="1" applyAlignment="1">
      <alignment horizontal="center" wrapText="1"/>
    </xf>
    <xf numFmtId="0" fontId="21" fillId="0" borderId="17" xfId="0" applyFont="1" applyBorder="1" applyAlignment="1">
      <alignment horizontal="center" wrapText="1"/>
    </xf>
    <xf numFmtId="0" fontId="21" fillId="0" borderId="23" xfId="0" applyFont="1" applyBorder="1" applyAlignment="1">
      <alignment horizontal="center" wrapText="1"/>
    </xf>
    <xf numFmtId="0" fontId="0" fillId="4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571500</xdr:colOff>
      <xdr:row>9</xdr:row>
      <xdr:rowOff>123824</xdr:rowOff>
    </xdr:from>
    <xdr:to>
      <xdr:col>37</xdr:col>
      <xdr:colOff>38100</xdr:colOff>
      <xdr:row>9</xdr:row>
      <xdr:rowOff>171449</xdr:rowOff>
    </xdr:to>
    <xdr:sp macro="" textlink="">
      <xdr:nvSpPr>
        <xdr:cNvPr id="2" name="Ligebenet trekant 1"/>
        <xdr:cNvSpPr/>
      </xdr:nvSpPr>
      <xdr:spPr>
        <a:xfrm rot="10800000">
          <a:off x="21383625" y="2000249"/>
          <a:ext cx="76200" cy="47625"/>
        </a:xfrm>
        <a:prstGeom prst="triangl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a-DK"/>
        </a:p>
      </xdr:txBody>
    </xdr:sp>
    <xdr:clientData/>
  </xdr:twoCellAnchor>
  <xdr:twoCellAnchor>
    <xdr:from>
      <xdr:col>36</xdr:col>
      <xdr:colOff>571500</xdr:colOff>
      <xdr:row>15</xdr:row>
      <xdr:rowOff>123824</xdr:rowOff>
    </xdr:from>
    <xdr:to>
      <xdr:col>37</xdr:col>
      <xdr:colOff>38100</xdr:colOff>
      <xdr:row>15</xdr:row>
      <xdr:rowOff>171449</xdr:rowOff>
    </xdr:to>
    <xdr:sp macro="" textlink="">
      <xdr:nvSpPr>
        <xdr:cNvPr id="3" name="Ligebenet trekant 2"/>
        <xdr:cNvSpPr/>
      </xdr:nvSpPr>
      <xdr:spPr>
        <a:xfrm rot="10800000">
          <a:off x="21383625" y="3181349"/>
          <a:ext cx="76200" cy="47625"/>
        </a:xfrm>
        <a:prstGeom prst="triangl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a-DK"/>
        </a:p>
      </xdr:txBody>
    </xdr:sp>
    <xdr:clientData/>
  </xdr:twoCellAnchor>
  <xdr:twoCellAnchor>
    <xdr:from>
      <xdr:col>36</xdr:col>
      <xdr:colOff>571500</xdr:colOff>
      <xdr:row>21</xdr:row>
      <xdr:rowOff>123824</xdr:rowOff>
    </xdr:from>
    <xdr:to>
      <xdr:col>37</xdr:col>
      <xdr:colOff>38100</xdr:colOff>
      <xdr:row>21</xdr:row>
      <xdr:rowOff>171449</xdr:rowOff>
    </xdr:to>
    <xdr:sp macro="" textlink="">
      <xdr:nvSpPr>
        <xdr:cNvPr id="4" name="Ligebenet trekant 3"/>
        <xdr:cNvSpPr/>
      </xdr:nvSpPr>
      <xdr:spPr>
        <a:xfrm rot="10800000">
          <a:off x="21383625" y="4362449"/>
          <a:ext cx="76200" cy="47625"/>
        </a:xfrm>
        <a:prstGeom prst="triangl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a-DK"/>
        </a:p>
      </xdr:txBody>
    </xdr:sp>
    <xdr:clientData/>
  </xdr:twoCellAnchor>
  <xdr:twoCellAnchor>
    <xdr:from>
      <xdr:col>32</xdr:col>
      <xdr:colOff>271462</xdr:colOff>
      <xdr:row>11</xdr:row>
      <xdr:rowOff>157165</xdr:rowOff>
    </xdr:from>
    <xdr:to>
      <xdr:col>32</xdr:col>
      <xdr:colOff>319087</xdr:colOff>
      <xdr:row>12</xdr:row>
      <xdr:rowOff>33340</xdr:rowOff>
    </xdr:to>
    <xdr:sp macro="" textlink="">
      <xdr:nvSpPr>
        <xdr:cNvPr id="5" name="Ligebenet trekant 4"/>
        <xdr:cNvSpPr/>
      </xdr:nvSpPr>
      <xdr:spPr>
        <a:xfrm rot="5400000">
          <a:off x="18897600" y="2438402"/>
          <a:ext cx="76200" cy="47625"/>
        </a:xfrm>
        <a:prstGeom prst="triangl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a-DK"/>
        </a:p>
      </xdr:txBody>
    </xdr:sp>
    <xdr:clientData/>
  </xdr:twoCellAnchor>
  <xdr:twoCellAnchor>
    <xdr:from>
      <xdr:col>32</xdr:col>
      <xdr:colOff>271462</xdr:colOff>
      <xdr:row>5</xdr:row>
      <xdr:rowOff>157165</xdr:rowOff>
    </xdr:from>
    <xdr:to>
      <xdr:col>32</xdr:col>
      <xdr:colOff>319087</xdr:colOff>
      <xdr:row>6</xdr:row>
      <xdr:rowOff>33340</xdr:rowOff>
    </xdr:to>
    <xdr:sp macro="" textlink="">
      <xdr:nvSpPr>
        <xdr:cNvPr id="6" name="Ligebenet trekant 5"/>
        <xdr:cNvSpPr/>
      </xdr:nvSpPr>
      <xdr:spPr>
        <a:xfrm rot="5400000">
          <a:off x="18897600" y="1247777"/>
          <a:ext cx="76200" cy="47625"/>
        </a:xfrm>
        <a:prstGeom prst="triangl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a-DK"/>
        </a:p>
      </xdr:txBody>
    </xdr:sp>
    <xdr:clientData/>
  </xdr:twoCellAnchor>
  <xdr:twoCellAnchor>
    <xdr:from>
      <xdr:col>32</xdr:col>
      <xdr:colOff>271462</xdr:colOff>
      <xdr:row>16</xdr:row>
      <xdr:rowOff>157165</xdr:rowOff>
    </xdr:from>
    <xdr:to>
      <xdr:col>32</xdr:col>
      <xdr:colOff>319087</xdr:colOff>
      <xdr:row>17</xdr:row>
      <xdr:rowOff>33340</xdr:rowOff>
    </xdr:to>
    <xdr:sp macro="" textlink="">
      <xdr:nvSpPr>
        <xdr:cNvPr id="7" name="Ligebenet trekant 6"/>
        <xdr:cNvSpPr/>
      </xdr:nvSpPr>
      <xdr:spPr>
        <a:xfrm rot="5400000">
          <a:off x="18902362" y="3424240"/>
          <a:ext cx="66675" cy="47625"/>
        </a:xfrm>
        <a:prstGeom prst="triangl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a-DK"/>
        </a:p>
      </xdr:txBody>
    </xdr:sp>
    <xdr:clientData/>
  </xdr:twoCellAnchor>
  <xdr:twoCellAnchor>
    <xdr:from>
      <xdr:col>32</xdr:col>
      <xdr:colOff>271462</xdr:colOff>
      <xdr:row>22</xdr:row>
      <xdr:rowOff>157165</xdr:rowOff>
    </xdr:from>
    <xdr:to>
      <xdr:col>32</xdr:col>
      <xdr:colOff>319087</xdr:colOff>
      <xdr:row>23</xdr:row>
      <xdr:rowOff>33340</xdr:rowOff>
    </xdr:to>
    <xdr:sp macro="" textlink="">
      <xdr:nvSpPr>
        <xdr:cNvPr id="8" name="Ligebenet trekant 7"/>
        <xdr:cNvSpPr/>
      </xdr:nvSpPr>
      <xdr:spPr>
        <a:xfrm rot="5400000">
          <a:off x="18902362" y="4605340"/>
          <a:ext cx="66675" cy="47625"/>
        </a:xfrm>
        <a:prstGeom prst="triangl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a-DK"/>
        </a:p>
      </xdr:txBody>
    </xdr:sp>
    <xdr:clientData/>
  </xdr:twoCellAnchor>
  <xdr:twoCellAnchor>
    <xdr:from>
      <xdr:col>32</xdr:col>
      <xdr:colOff>271462</xdr:colOff>
      <xdr:row>28</xdr:row>
      <xdr:rowOff>157165</xdr:rowOff>
    </xdr:from>
    <xdr:to>
      <xdr:col>32</xdr:col>
      <xdr:colOff>319087</xdr:colOff>
      <xdr:row>29</xdr:row>
      <xdr:rowOff>33340</xdr:rowOff>
    </xdr:to>
    <xdr:sp macro="" textlink="">
      <xdr:nvSpPr>
        <xdr:cNvPr id="9" name="Ligebenet trekant 8"/>
        <xdr:cNvSpPr/>
      </xdr:nvSpPr>
      <xdr:spPr>
        <a:xfrm rot="5400000">
          <a:off x="18902362" y="5776915"/>
          <a:ext cx="66675" cy="47625"/>
        </a:xfrm>
        <a:prstGeom prst="triangl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a-DK"/>
        </a:p>
      </xdr:txBody>
    </xdr:sp>
    <xdr:clientData/>
  </xdr:twoCellAnchor>
  <xdr:twoCellAnchor>
    <xdr:from>
      <xdr:col>21</xdr:col>
      <xdr:colOff>547687</xdr:colOff>
      <xdr:row>14</xdr:row>
      <xdr:rowOff>138119</xdr:rowOff>
    </xdr:from>
    <xdr:to>
      <xdr:col>21</xdr:col>
      <xdr:colOff>595312</xdr:colOff>
      <xdr:row>15</xdr:row>
      <xdr:rowOff>14294</xdr:rowOff>
    </xdr:to>
    <xdr:sp macro="" textlink="">
      <xdr:nvSpPr>
        <xdr:cNvPr id="10" name="Ligebenet trekant 9"/>
        <xdr:cNvSpPr/>
      </xdr:nvSpPr>
      <xdr:spPr>
        <a:xfrm rot="5400000">
          <a:off x="13020675" y="3009906"/>
          <a:ext cx="76200" cy="47625"/>
        </a:xfrm>
        <a:prstGeom prst="triangl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a-DK"/>
        </a:p>
      </xdr:txBody>
    </xdr:sp>
    <xdr:clientData/>
  </xdr:twoCellAnchor>
  <xdr:twoCellAnchor>
    <xdr:from>
      <xdr:col>21</xdr:col>
      <xdr:colOff>538162</xdr:colOff>
      <xdr:row>20</xdr:row>
      <xdr:rowOff>147643</xdr:rowOff>
    </xdr:from>
    <xdr:to>
      <xdr:col>21</xdr:col>
      <xdr:colOff>585787</xdr:colOff>
      <xdr:row>21</xdr:row>
      <xdr:rowOff>23818</xdr:rowOff>
    </xdr:to>
    <xdr:sp macro="" textlink="">
      <xdr:nvSpPr>
        <xdr:cNvPr id="11" name="Ligebenet trekant 10"/>
        <xdr:cNvSpPr/>
      </xdr:nvSpPr>
      <xdr:spPr>
        <a:xfrm rot="5400000">
          <a:off x="13011150" y="4200530"/>
          <a:ext cx="76200" cy="47625"/>
        </a:xfrm>
        <a:prstGeom prst="triangl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a-DK"/>
        </a:p>
      </xdr:txBody>
    </xdr:sp>
    <xdr:clientData/>
  </xdr:twoCellAnchor>
  <xdr:twoCellAnchor>
    <xdr:from>
      <xdr:col>25</xdr:col>
      <xdr:colOff>619124</xdr:colOff>
      <xdr:row>16</xdr:row>
      <xdr:rowOff>9525</xdr:rowOff>
    </xdr:from>
    <xdr:to>
      <xdr:col>26</xdr:col>
      <xdr:colOff>57150</xdr:colOff>
      <xdr:row>16</xdr:row>
      <xdr:rowOff>85725</xdr:rowOff>
    </xdr:to>
    <xdr:sp macro="" textlink="">
      <xdr:nvSpPr>
        <xdr:cNvPr id="12" name="Ligebenet trekant 11"/>
        <xdr:cNvSpPr/>
      </xdr:nvSpPr>
      <xdr:spPr>
        <a:xfrm>
          <a:off x="15659099" y="3267075"/>
          <a:ext cx="104776" cy="76200"/>
        </a:xfrm>
        <a:prstGeom prst="triangl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a-DK"/>
        </a:p>
      </xdr:txBody>
    </xdr:sp>
    <xdr:clientData/>
  </xdr:twoCellAnchor>
  <xdr:twoCellAnchor>
    <xdr:from>
      <xdr:col>35</xdr:col>
      <xdr:colOff>538162</xdr:colOff>
      <xdr:row>5</xdr:row>
      <xdr:rowOff>147643</xdr:rowOff>
    </xdr:from>
    <xdr:to>
      <xdr:col>35</xdr:col>
      <xdr:colOff>585787</xdr:colOff>
      <xdr:row>6</xdr:row>
      <xdr:rowOff>23818</xdr:rowOff>
    </xdr:to>
    <xdr:sp macro="" textlink="">
      <xdr:nvSpPr>
        <xdr:cNvPr id="13" name="Ligebenet trekant 12"/>
        <xdr:cNvSpPr/>
      </xdr:nvSpPr>
      <xdr:spPr>
        <a:xfrm rot="5400000">
          <a:off x="20726400" y="1238255"/>
          <a:ext cx="76200" cy="47625"/>
        </a:xfrm>
        <a:prstGeom prst="triangl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a-DK"/>
        </a:p>
      </xdr:txBody>
    </xdr:sp>
    <xdr:clientData/>
  </xdr:twoCellAnchor>
  <xdr:twoCellAnchor>
    <xdr:from>
      <xdr:col>35</xdr:col>
      <xdr:colOff>538162</xdr:colOff>
      <xdr:row>11</xdr:row>
      <xdr:rowOff>147643</xdr:rowOff>
    </xdr:from>
    <xdr:to>
      <xdr:col>35</xdr:col>
      <xdr:colOff>585787</xdr:colOff>
      <xdr:row>12</xdr:row>
      <xdr:rowOff>23818</xdr:rowOff>
    </xdr:to>
    <xdr:sp macro="" textlink="">
      <xdr:nvSpPr>
        <xdr:cNvPr id="14" name="Ligebenet trekant 13"/>
        <xdr:cNvSpPr/>
      </xdr:nvSpPr>
      <xdr:spPr>
        <a:xfrm rot="5400000">
          <a:off x="20726400" y="2428880"/>
          <a:ext cx="76200" cy="47625"/>
        </a:xfrm>
        <a:prstGeom prst="triangl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a-DK"/>
        </a:p>
      </xdr:txBody>
    </xdr:sp>
    <xdr:clientData/>
  </xdr:twoCellAnchor>
  <xdr:twoCellAnchor>
    <xdr:from>
      <xdr:col>35</xdr:col>
      <xdr:colOff>538162</xdr:colOff>
      <xdr:row>16</xdr:row>
      <xdr:rowOff>147643</xdr:rowOff>
    </xdr:from>
    <xdr:to>
      <xdr:col>35</xdr:col>
      <xdr:colOff>585787</xdr:colOff>
      <xdr:row>17</xdr:row>
      <xdr:rowOff>23818</xdr:rowOff>
    </xdr:to>
    <xdr:sp macro="" textlink="">
      <xdr:nvSpPr>
        <xdr:cNvPr id="15" name="Ligebenet trekant 14"/>
        <xdr:cNvSpPr/>
      </xdr:nvSpPr>
      <xdr:spPr>
        <a:xfrm rot="5400000">
          <a:off x="20731162" y="3414718"/>
          <a:ext cx="66675" cy="47625"/>
        </a:xfrm>
        <a:prstGeom prst="triangl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a-DK"/>
        </a:p>
      </xdr:txBody>
    </xdr:sp>
    <xdr:clientData/>
  </xdr:twoCellAnchor>
  <xdr:twoCellAnchor>
    <xdr:from>
      <xdr:col>35</xdr:col>
      <xdr:colOff>538162</xdr:colOff>
      <xdr:row>22</xdr:row>
      <xdr:rowOff>147643</xdr:rowOff>
    </xdr:from>
    <xdr:to>
      <xdr:col>35</xdr:col>
      <xdr:colOff>585787</xdr:colOff>
      <xdr:row>23</xdr:row>
      <xdr:rowOff>23818</xdr:rowOff>
    </xdr:to>
    <xdr:sp macro="" textlink="">
      <xdr:nvSpPr>
        <xdr:cNvPr id="16" name="Ligebenet trekant 15"/>
        <xdr:cNvSpPr/>
      </xdr:nvSpPr>
      <xdr:spPr>
        <a:xfrm rot="5400000">
          <a:off x="20731162" y="4595818"/>
          <a:ext cx="66675" cy="47625"/>
        </a:xfrm>
        <a:prstGeom prst="triangl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a-DK"/>
        </a:p>
      </xdr:txBody>
    </xdr:sp>
    <xdr:clientData/>
  </xdr:twoCellAnchor>
  <xdr:twoCellAnchor>
    <xdr:from>
      <xdr:col>35</xdr:col>
      <xdr:colOff>538162</xdr:colOff>
      <xdr:row>28</xdr:row>
      <xdr:rowOff>147643</xdr:rowOff>
    </xdr:from>
    <xdr:to>
      <xdr:col>35</xdr:col>
      <xdr:colOff>585787</xdr:colOff>
      <xdr:row>29</xdr:row>
      <xdr:rowOff>23818</xdr:rowOff>
    </xdr:to>
    <xdr:sp macro="" textlink="">
      <xdr:nvSpPr>
        <xdr:cNvPr id="17" name="Ligebenet trekant 16"/>
        <xdr:cNvSpPr/>
      </xdr:nvSpPr>
      <xdr:spPr>
        <a:xfrm rot="5400000">
          <a:off x="20731162" y="5767393"/>
          <a:ext cx="66675" cy="47625"/>
        </a:xfrm>
        <a:prstGeom prst="triangl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a-DK"/>
        </a:p>
      </xdr:txBody>
    </xdr:sp>
    <xdr:clientData/>
  </xdr:twoCellAnchor>
  <xdr:twoCellAnchor>
    <xdr:from>
      <xdr:col>3</xdr:col>
      <xdr:colOff>876300</xdr:colOff>
      <xdr:row>12</xdr:row>
      <xdr:rowOff>123823</xdr:rowOff>
    </xdr:from>
    <xdr:to>
      <xdr:col>4</xdr:col>
      <xdr:colOff>38100</xdr:colOff>
      <xdr:row>12</xdr:row>
      <xdr:rowOff>169542</xdr:rowOff>
    </xdr:to>
    <xdr:sp macro="" textlink="">
      <xdr:nvSpPr>
        <xdr:cNvPr id="18" name="Ligebenet trekant 17"/>
        <xdr:cNvSpPr/>
      </xdr:nvSpPr>
      <xdr:spPr>
        <a:xfrm rot="10800000">
          <a:off x="1800225" y="2590798"/>
          <a:ext cx="76200" cy="45719"/>
        </a:xfrm>
        <a:prstGeom prst="triangl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a-DK"/>
        </a:p>
      </xdr:txBody>
    </xdr:sp>
    <xdr:clientData/>
  </xdr:twoCellAnchor>
  <xdr:twoCellAnchor>
    <xdr:from>
      <xdr:col>3</xdr:col>
      <xdr:colOff>876300</xdr:colOff>
      <xdr:row>18</xdr:row>
      <xdr:rowOff>123823</xdr:rowOff>
    </xdr:from>
    <xdr:to>
      <xdr:col>4</xdr:col>
      <xdr:colOff>38100</xdr:colOff>
      <xdr:row>18</xdr:row>
      <xdr:rowOff>169542</xdr:rowOff>
    </xdr:to>
    <xdr:sp macro="" textlink="">
      <xdr:nvSpPr>
        <xdr:cNvPr id="19" name="Ligebenet trekant 18"/>
        <xdr:cNvSpPr/>
      </xdr:nvSpPr>
      <xdr:spPr>
        <a:xfrm rot="10800000">
          <a:off x="1800225" y="3771898"/>
          <a:ext cx="76200" cy="45719"/>
        </a:xfrm>
        <a:prstGeom prst="triangl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a-DK"/>
        </a:p>
      </xdr:txBody>
    </xdr:sp>
    <xdr:clientData/>
  </xdr:twoCellAnchor>
  <xdr:twoCellAnchor>
    <xdr:from>
      <xdr:col>8</xdr:col>
      <xdr:colOff>876300</xdr:colOff>
      <xdr:row>12</xdr:row>
      <xdr:rowOff>123823</xdr:rowOff>
    </xdr:from>
    <xdr:to>
      <xdr:col>9</xdr:col>
      <xdr:colOff>38100</xdr:colOff>
      <xdr:row>12</xdr:row>
      <xdr:rowOff>169542</xdr:rowOff>
    </xdr:to>
    <xdr:sp macro="" textlink="">
      <xdr:nvSpPr>
        <xdr:cNvPr id="20" name="Ligebenet trekant 19"/>
        <xdr:cNvSpPr/>
      </xdr:nvSpPr>
      <xdr:spPr>
        <a:xfrm rot="10800000">
          <a:off x="4962525" y="2590798"/>
          <a:ext cx="76200" cy="45719"/>
        </a:xfrm>
        <a:prstGeom prst="triangl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a-DK"/>
        </a:p>
      </xdr:txBody>
    </xdr:sp>
    <xdr:clientData/>
  </xdr:twoCellAnchor>
  <xdr:twoCellAnchor>
    <xdr:from>
      <xdr:col>8</xdr:col>
      <xdr:colOff>876300</xdr:colOff>
      <xdr:row>18</xdr:row>
      <xdr:rowOff>123823</xdr:rowOff>
    </xdr:from>
    <xdr:to>
      <xdr:col>9</xdr:col>
      <xdr:colOff>38100</xdr:colOff>
      <xdr:row>18</xdr:row>
      <xdr:rowOff>169542</xdr:rowOff>
    </xdr:to>
    <xdr:sp macro="" textlink="">
      <xdr:nvSpPr>
        <xdr:cNvPr id="21" name="Ligebenet trekant 20"/>
        <xdr:cNvSpPr/>
      </xdr:nvSpPr>
      <xdr:spPr>
        <a:xfrm rot="10800000">
          <a:off x="4962525" y="3771898"/>
          <a:ext cx="76200" cy="45719"/>
        </a:xfrm>
        <a:prstGeom prst="triangl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a-DK"/>
        </a:p>
      </xdr:txBody>
    </xdr:sp>
    <xdr:clientData/>
  </xdr:twoCellAnchor>
  <xdr:twoCellAnchor>
    <xdr:from>
      <xdr:col>13</xdr:col>
      <xdr:colOff>876300</xdr:colOff>
      <xdr:row>12</xdr:row>
      <xdr:rowOff>123823</xdr:rowOff>
    </xdr:from>
    <xdr:to>
      <xdr:col>14</xdr:col>
      <xdr:colOff>38100</xdr:colOff>
      <xdr:row>12</xdr:row>
      <xdr:rowOff>169542</xdr:rowOff>
    </xdr:to>
    <xdr:sp macro="" textlink="">
      <xdr:nvSpPr>
        <xdr:cNvPr id="22" name="Ligebenet trekant 21"/>
        <xdr:cNvSpPr/>
      </xdr:nvSpPr>
      <xdr:spPr>
        <a:xfrm rot="10800000">
          <a:off x="8067675" y="2590798"/>
          <a:ext cx="76200" cy="45719"/>
        </a:xfrm>
        <a:prstGeom prst="triangl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a-DK"/>
        </a:p>
      </xdr:txBody>
    </xdr:sp>
    <xdr:clientData/>
  </xdr:twoCellAnchor>
  <xdr:twoCellAnchor>
    <xdr:from>
      <xdr:col>13</xdr:col>
      <xdr:colOff>876300</xdr:colOff>
      <xdr:row>18</xdr:row>
      <xdr:rowOff>123823</xdr:rowOff>
    </xdr:from>
    <xdr:to>
      <xdr:col>14</xdr:col>
      <xdr:colOff>38100</xdr:colOff>
      <xdr:row>18</xdr:row>
      <xdr:rowOff>169542</xdr:rowOff>
    </xdr:to>
    <xdr:sp macro="" textlink="">
      <xdr:nvSpPr>
        <xdr:cNvPr id="23" name="Ligebenet trekant 22"/>
        <xdr:cNvSpPr/>
      </xdr:nvSpPr>
      <xdr:spPr>
        <a:xfrm rot="10800000">
          <a:off x="8067675" y="3771898"/>
          <a:ext cx="76200" cy="45719"/>
        </a:xfrm>
        <a:prstGeom prst="triangl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a-DK"/>
        </a:p>
      </xdr:txBody>
    </xdr:sp>
    <xdr:clientData/>
  </xdr:twoCellAnchor>
  <xdr:twoCellAnchor>
    <xdr:from>
      <xdr:col>18</xdr:col>
      <xdr:colOff>876300</xdr:colOff>
      <xdr:row>12</xdr:row>
      <xdr:rowOff>123823</xdr:rowOff>
    </xdr:from>
    <xdr:to>
      <xdr:col>19</xdr:col>
      <xdr:colOff>38100</xdr:colOff>
      <xdr:row>12</xdr:row>
      <xdr:rowOff>169542</xdr:rowOff>
    </xdr:to>
    <xdr:sp macro="" textlink="">
      <xdr:nvSpPr>
        <xdr:cNvPr id="24" name="Ligebenet trekant 23"/>
        <xdr:cNvSpPr/>
      </xdr:nvSpPr>
      <xdr:spPr>
        <a:xfrm rot="10800000">
          <a:off x="11115675" y="2590798"/>
          <a:ext cx="76200" cy="45719"/>
        </a:xfrm>
        <a:prstGeom prst="triangl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a-DK"/>
        </a:p>
      </xdr:txBody>
    </xdr:sp>
    <xdr:clientData/>
  </xdr:twoCellAnchor>
  <xdr:twoCellAnchor>
    <xdr:from>
      <xdr:col>18</xdr:col>
      <xdr:colOff>876300</xdr:colOff>
      <xdr:row>18</xdr:row>
      <xdr:rowOff>123823</xdr:rowOff>
    </xdr:from>
    <xdr:to>
      <xdr:col>19</xdr:col>
      <xdr:colOff>38100</xdr:colOff>
      <xdr:row>18</xdr:row>
      <xdr:rowOff>169542</xdr:rowOff>
    </xdr:to>
    <xdr:sp macro="" textlink="">
      <xdr:nvSpPr>
        <xdr:cNvPr id="25" name="Ligebenet trekant 24"/>
        <xdr:cNvSpPr/>
      </xdr:nvSpPr>
      <xdr:spPr>
        <a:xfrm rot="10800000">
          <a:off x="11115675" y="3771898"/>
          <a:ext cx="76200" cy="45719"/>
        </a:xfrm>
        <a:prstGeom prst="triangl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a-DK"/>
        </a:p>
      </xdr:txBody>
    </xdr:sp>
    <xdr:clientData/>
  </xdr:twoCellAnchor>
  <xdr:twoCellAnchor>
    <xdr:from>
      <xdr:col>25</xdr:col>
      <xdr:colOff>609599</xdr:colOff>
      <xdr:row>18</xdr:row>
      <xdr:rowOff>104774</xdr:rowOff>
    </xdr:from>
    <xdr:to>
      <xdr:col>26</xdr:col>
      <xdr:colOff>38099</xdr:colOff>
      <xdr:row>18</xdr:row>
      <xdr:rowOff>169540</xdr:rowOff>
    </xdr:to>
    <xdr:sp macro="" textlink="">
      <xdr:nvSpPr>
        <xdr:cNvPr id="26" name="Ligebenet trekant 25"/>
        <xdr:cNvSpPr/>
      </xdr:nvSpPr>
      <xdr:spPr>
        <a:xfrm rot="10800000">
          <a:off x="15649574" y="3752849"/>
          <a:ext cx="95250" cy="64766"/>
        </a:xfrm>
        <a:prstGeom prst="triangl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a-DK"/>
        </a:p>
      </xdr:txBody>
    </xdr:sp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P53"/>
  <sheetViews>
    <sheetView tabSelected="1" topLeftCell="C26" zoomScale="70" zoomScaleNormal="70" workbookViewId="0">
      <selection activeCell="R35" sqref="R35"/>
    </sheetView>
  </sheetViews>
  <sheetFormatPr defaultRowHeight="15"/>
  <cols>
    <col min="1" max="1" width="16.140625" customWidth="1"/>
    <col min="2" max="2" width="5.7109375" customWidth="1"/>
    <col min="3" max="6" width="4.7109375" customWidth="1"/>
    <col min="7" max="7" width="5.7109375" customWidth="1"/>
    <col min="8" max="15" width="4.7109375" customWidth="1"/>
    <col min="16" max="16" width="5.140625" customWidth="1"/>
    <col min="17" max="42" width="4.7109375" customWidth="1"/>
  </cols>
  <sheetData>
    <row r="2" spans="1:42" ht="18.75">
      <c r="A2" s="55" t="s">
        <v>62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</row>
    <row r="3" spans="1:42">
      <c r="A3" s="58"/>
    </row>
    <row r="4" spans="1:42" ht="18.75">
      <c r="A4" s="63" t="s">
        <v>90</v>
      </c>
      <c r="B4" s="59"/>
      <c r="C4" s="60"/>
      <c r="D4" s="86"/>
      <c r="E4" s="86"/>
      <c r="F4" s="86"/>
      <c r="G4" s="86"/>
      <c r="H4" s="86"/>
      <c r="I4" s="86"/>
      <c r="J4" s="86"/>
      <c r="K4" s="60"/>
      <c r="L4" s="60"/>
      <c r="M4" s="60"/>
      <c r="N4" s="60"/>
      <c r="O4" s="60"/>
      <c r="P4" s="60"/>
      <c r="Q4" s="60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</row>
    <row r="6" spans="1:42">
      <c r="A6" s="72" t="s">
        <v>61</v>
      </c>
      <c r="B6" s="73">
        <v>1</v>
      </c>
      <c r="C6" s="73">
        <v>2</v>
      </c>
      <c r="D6" s="73">
        <v>3</v>
      </c>
      <c r="E6" s="73">
        <v>4</v>
      </c>
      <c r="F6" s="73">
        <v>5</v>
      </c>
      <c r="G6" s="73">
        <v>6</v>
      </c>
      <c r="H6" s="73">
        <v>7</v>
      </c>
      <c r="I6" s="73">
        <v>8</v>
      </c>
      <c r="J6" s="73">
        <v>9</v>
      </c>
      <c r="K6" s="73">
        <v>10</v>
      </c>
      <c r="L6" s="73">
        <v>11</v>
      </c>
      <c r="M6" s="73">
        <v>12</v>
      </c>
      <c r="N6" s="73">
        <v>13</v>
      </c>
      <c r="O6" s="73">
        <v>14</v>
      </c>
      <c r="P6" s="73">
        <v>15</v>
      </c>
      <c r="Q6" s="73">
        <v>16</v>
      </c>
      <c r="R6" s="73">
        <v>17</v>
      </c>
      <c r="S6" s="73">
        <v>18</v>
      </c>
      <c r="T6" s="73">
        <v>19</v>
      </c>
      <c r="U6" s="73">
        <v>20</v>
      </c>
      <c r="V6" s="73">
        <v>21</v>
      </c>
      <c r="W6" s="73">
        <v>22</v>
      </c>
      <c r="X6" s="73">
        <v>23</v>
      </c>
      <c r="Y6" s="73">
        <v>24</v>
      </c>
      <c r="Z6" s="73">
        <v>25</v>
      </c>
      <c r="AA6" s="73">
        <v>26</v>
      </c>
      <c r="AB6" s="73">
        <v>27</v>
      </c>
      <c r="AC6" s="102">
        <v>28</v>
      </c>
      <c r="AD6" s="102">
        <v>29</v>
      </c>
      <c r="AE6" s="102">
        <v>30</v>
      </c>
      <c r="AF6" s="103">
        <v>31</v>
      </c>
      <c r="AG6" s="103">
        <v>32</v>
      </c>
      <c r="AH6" s="103">
        <v>33</v>
      </c>
      <c r="AI6" s="103">
        <v>34</v>
      </c>
      <c r="AJ6" s="103">
        <v>35</v>
      </c>
      <c r="AK6" s="103">
        <v>36</v>
      </c>
      <c r="AL6" s="103">
        <v>37</v>
      </c>
      <c r="AM6" s="103">
        <v>38</v>
      </c>
      <c r="AN6" s="103">
        <v>39</v>
      </c>
      <c r="AO6" s="103">
        <v>40</v>
      </c>
      <c r="AP6" s="101"/>
    </row>
    <row r="7" spans="1:42" ht="6" customHeight="1">
      <c r="A7" s="57"/>
      <c r="AC7" s="57"/>
      <c r="AD7" s="57"/>
      <c r="AE7" s="57"/>
    </row>
    <row r="8" spans="1:42">
      <c r="A8" s="75" t="s">
        <v>80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</row>
    <row r="9" spans="1:42" ht="15" customHeight="1">
      <c r="A9" s="72" t="s">
        <v>67</v>
      </c>
      <c r="AC9" s="57"/>
      <c r="AD9" s="57"/>
      <c r="AE9" s="57"/>
    </row>
    <row r="10" spans="1:42" ht="15" customHeight="1">
      <c r="A10" s="72" t="s">
        <v>69</v>
      </c>
      <c r="U10" s="95"/>
      <c r="W10" s="90"/>
      <c r="X10" s="95"/>
      <c r="AC10" s="57"/>
      <c r="AD10" s="57"/>
      <c r="AE10" s="57"/>
    </row>
    <row r="11" spans="1:42" ht="18.75" customHeight="1">
      <c r="A11" s="72" t="s">
        <v>61</v>
      </c>
      <c r="B11" s="87">
        <v>0</v>
      </c>
      <c r="D11" s="105" t="s">
        <v>74</v>
      </c>
      <c r="E11" s="105"/>
      <c r="F11" s="105"/>
      <c r="G11" s="72">
        <f>SUM(B8:AO8)</f>
        <v>0</v>
      </c>
      <c r="I11" s="105" t="s">
        <v>75</v>
      </c>
      <c r="J11" s="105"/>
      <c r="K11" s="105"/>
      <c r="L11" s="72" t="e">
        <f>G11/B11</f>
        <v>#DIV/0!</v>
      </c>
      <c r="N11" s="105" t="s">
        <v>76</v>
      </c>
      <c r="O11" s="105"/>
      <c r="P11" s="88" t="e">
        <f>MEDIAN(B8:AO8)</f>
        <v>#NUM!</v>
      </c>
      <c r="U11" s="95"/>
      <c r="X11" s="95"/>
      <c r="AC11" s="57"/>
      <c r="AD11" s="57"/>
      <c r="AE11" s="57"/>
    </row>
    <row r="12" spans="1:42" ht="17.25" customHeight="1">
      <c r="A12" s="76" t="s">
        <v>70</v>
      </c>
      <c r="U12" s="95"/>
      <c r="X12" s="95"/>
      <c r="AC12" s="57"/>
      <c r="AD12" s="57"/>
      <c r="AE12" s="57"/>
    </row>
    <row r="13" spans="1:42" ht="8.25" customHeight="1">
      <c r="A13" s="57"/>
      <c r="U13" s="95"/>
      <c r="X13" s="95"/>
      <c r="AC13" s="57"/>
      <c r="AD13" s="57"/>
      <c r="AE13" s="57"/>
    </row>
    <row r="14" spans="1:42">
      <c r="A14" s="75" t="s">
        <v>81</v>
      </c>
      <c r="B14" s="87">
        <v>25</v>
      </c>
      <c r="C14" s="87">
        <v>21</v>
      </c>
      <c r="D14" s="87">
        <v>33</v>
      </c>
      <c r="E14" s="87">
        <v>31</v>
      </c>
      <c r="F14" s="87">
        <v>32</v>
      </c>
      <c r="G14" s="87">
        <v>29</v>
      </c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96"/>
      <c r="V14" s="87"/>
      <c r="W14" s="87"/>
      <c r="X14" s="96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</row>
    <row r="15" spans="1:42" ht="15.75" customHeight="1">
      <c r="A15" s="72" t="s">
        <v>68</v>
      </c>
      <c r="U15" s="95"/>
      <c r="X15" s="95"/>
      <c r="AC15" s="57"/>
      <c r="AD15" s="57"/>
      <c r="AE15" s="57"/>
    </row>
    <row r="16" spans="1:42" ht="15.75" customHeight="1">
      <c r="A16" s="72" t="s">
        <v>71</v>
      </c>
      <c r="U16" s="95"/>
      <c r="W16" s="90"/>
      <c r="X16" s="95"/>
      <c r="AC16" s="57"/>
      <c r="AD16" s="57"/>
      <c r="AE16" s="57"/>
    </row>
    <row r="17" spans="1:41" ht="20.25" customHeight="1">
      <c r="A17" s="72" t="s">
        <v>61</v>
      </c>
      <c r="B17" s="87">
        <v>6</v>
      </c>
      <c r="D17" s="105" t="s">
        <v>74</v>
      </c>
      <c r="E17" s="105"/>
      <c r="F17" s="105"/>
      <c r="G17" s="72">
        <f>SUM(B14:AO14)</f>
        <v>171</v>
      </c>
      <c r="I17" s="105" t="s">
        <v>75</v>
      </c>
      <c r="J17" s="105"/>
      <c r="K17" s="105"/>
      <c r="L17" s="74">
        <f>G17/B17</f>
        <v>28.5</v>
      </c>
      <c r="N17" s="105" t="s">
        <v>76</v>
      </c>
      <c r="O17" s="105"/>
      <c r="P17" s="88">
        <f>MEDIAN(B14:AO14)</f>
        <v>30</v>
      </c>
      <c r="U17" s="95"/>
      <c r="X17" s="95"/>
      <c r="AC17" s="57"/>
      <c r="AD17" s="57"/>
      <c r="AE17" s="57"/>
    </row>
    <row r="18" spans="1:41" ht="19.5" customHeight="1">
      <c r="A18" s="76" t="s">
        <v>70</v>
      </c>
      <c r="U18" s="95"/>
      <c r="X18" s="95"/>
      <c r="AC18" s="57"/>
      <c r="AD18" s="57"/>
      <c r="AE18" s="57"/>
    </row>
    <row r="19" spans="1:41" ht="8.25" customHeight="1">
      <c r="A19" s="57"/>
      <c r="U19" s="95"/>
      <c r="X19" s="95"/>
      <c r="AC19" s="57"/>
      <c r="AD19" s="57"/>
      <c r="AE19" s="57"/>
    </row>
    <row r="20" spans="1:41">
      <c r="A20" s="75" t="s">
        <v>82</v>
      </c>
      <c r="B20" s="87">
        <v>33</v>
      </c>
      <c r="C20" s="87">
        <v>29</v>
      </c>
      <c r="D20" s="87">
        <v>28</v>
      </c>
      <c r="E20" s="87">
        <v>28</v>
      </c>
      <c r="F20" s="87">
        <v>27</v>
      </c>
      <c r="G20" s="87">
        <v>25</v>
      </c>
      <c r="H20" s="87">
        <v>23</v>
      </c>
      <c r="I20" s="87">
        <v>22</v>
      </c>
      <c r="J20" s="87">
        <v>21</v>
      </c>
      <c r="K20" s="87">
        <v>20</v>
      </c>
      <c r="L20" s="87">
        <v>17</v>
      </c>
      <c r="M20" s="87">
        <v>29</v>
      </c>
      <c r="N20" s="87">
        <v>31</v>
      </c>
      <c r="O20" s="87">
        <v>26</v>
      </c>
      <c r="P20" s="87">
        <v>23</v>
      </c>
      <c r="Q20" s="87">
        <v>33</v>
      </c>
      <c r="R20" s="87">
        <v>31</v>
      </c>
      <c r="S20" s="87"/>
      <c r="T20" s="87"/>
      <c r="U20" s="96"/>
      <c r="V20" s="87"/>
      <c r="W20" s="87"/>
      <c r="X20" s="96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</row>
    <row r="21" spans="1:41" ht="15.75" customHeight="1">
      <c r="A21" s="72" t="s">
        <v>83</v>
      </c>
      <c r="U21" s="95"/>
      <c r="X21" s="95"/>
      <c r="AC21" s="57"/>
      <c r="AD21" s="57"/>
      <c r="AE21" s="57"/>
    </row>
    <row r="22" spans="1:41" ht="15.75" customHeight="1">
      <c r="A22" s="72" t="s">
        <v>72</v>
      </c>
      <c r="U22" s="95"/>
      <c r="W22" s="90"/>
      <c r="X22" s="95"/>
      <c r="AC22" s="57"/>
      <c r="AD22" s="57"/>
      <c r="AE22" s="57"/>
    </row>
    <row r="23" spans="1:41" ht="18" customHeight="1">
      <c r="A23" s="72" t="s">
        <v>61</v>
      </c>
      <c r="B23" s="87">
        <v>17</v>
      </c>
      <c r="D23" s="105" t="s">
        <v>74</v>
      </c>
      <c r="E23" s="105"/>
      <c r="F23" s="105"/>
      <c r="G23" s="72">
        <f>SUM(B20:AO20)</f>
        <v>446</v>
      </c>
      <c r="I23" s="105"/>
      <c r="J23" s="105"/>
      <c r="K23" s="105"/>
      <c r="L23" s="74">
        <f>G23/B23</f>
        <v>26.235294117647058</v>
      </c>
      <c r="N23" s="105" t="s">
        <v>76</v>
      </c>
      <c r="O23" s="105"/>
      <c r="P23" s="88">
        <f>MEDIAN(B20:AO20)</f>
        <v>27</v>
      </c>
      <c r="U23" s="95"/>
      <c r="X23" s="95"/>
    </row>
    <row r="24" spans="1:41" ht="17.25" customHeight="1">
      <c r="A24" s="76" t="s">
        <v>70</v>
      </c>
      <c r="U24" s="95"/>
      <c r="X24" s="95"/>
    </row>
    <row r="25" spans="1:41" ht="8.25" customHeight="1">
      <c r="A25" s="57"/>
      <c r="U25" s="95"/>
      <c r="X25" s="95"/>
    </row>
    <row r="26" spans="1:41">
      <c r="A26" s="75" t="s">
        <v>79</v>
      </c>
      <c r="B26" s="87">
        <v>22</v>
      </c>
      <c r="C26" s="87">
        <v>30</v>
      </c>
      <c r="D26" s="87">
        <v>30</v>
      </c>
      <c r="E26" s="87">
        <v>36</v>
      </c>
      <c r="F26" s="87">
        <v>14</v>
      </c>
      <c r="G26" s="87">
        <v>27</v>
      </c>
      <c r="H26" s="87">
        <v>26</v>
      </c>
      <c r="I26" s="87">
        <v>23</v>
      </c>
      <c r="J26" s="87">
        <v>18</v>
      </c>
      <c r="K26" s="87">
        <v>17</v>
      </c>
      <c r="L26" s="87">
        <v>16</v>
      </c>
      <c r="M26" s="87">
        <v>34</v>
      </c>
      <c r="N26" s="87">
        <v>25</v>
      </c>
      <c r="O26" s="87">
        <v>26</v>
      </c>
      <c r="P26" s="87">
        <v>29</v>
      </c>
      <c r="Q26" s="87">
        <v>34</v>
      </c>
      <c r="R26" s="87">
        <v>37</v>
      </c>
      <c r="S26" s="87">
        <v>22</v>
      </c>
      <c r="T26" s="87">
        <v>30</v>
      </c>
      <c r="U26" s="96">
        <v>31</v>
      </c>
      <c r="V26" s="87">
        <v>25</v>
      </c>
      <c r="W26" s="87"/>
      <c r="X26" s="96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</row>
    <row r="27" spans="1:41" ht="16.5" customHeight="1">
      <c r="A27" s="72" t="s">
        <v>84</v>
      </c>
      <c r="U27" s="95"/>
      <c r="X27" s="95"/>
    </row>
    <row r="28" spans="1:41" ht="16.5" customHeight="1">
      <c r="A28" s="72" t="s">
        <v>73</v>
      </c>
      <c r="U28" s="95"/>
      <c r="W28" s="90"/>
      <c r="X28" s="95"/>
    </row>
    <row r="29" spans="1:41" ht="15.75" customHeight="1">
      <c r="A29" s="72" t="s">
        <v>61</v>
      </c>
      <c r="B29" s="87">
        <v>21</v>
      </c>
      <c r="D29" s="105" t="s">
        <v>74</v>
      </c>
      <c r="E29" s="105"/>
      <c r="F29" s="105"/>
      <c r="G29" s="72">
        <f>SUM(B26:AO26)</f>
        <v>552</v>
      </c>
      <c r="I29" s="105" t="s">
        <v>75</v>
      </c>
      <c r="J29" s="105"/>
      <c r="K29" s="105"/>
      <c r="L29" s="74">
        <f>G29/B29</f>
        <v>26.285714285714285</v>
      </c>
      <c r="N29" s="109" t="s">
        <v>76</v>
      </c>
      <c r="O29" s="109"/>
      <c r="P29" s="88">
        <f>MEDIAN(B26:AO26)</f>
        <v>26</v>
      </c>
      <c r="U29" s="95"/>
      <c r="X29" s="95"/>
    </row>
    <row r="30" spans="1:41">
      <c r="A30" s="76" t="s">
        <v>70</v>
      </c>
      <c r="U30" s="95"/>
      <c r="X30" s="95"/>
    </row>
    <row r="31" spans="1:41">
      <c r="A31" s="76"/>
      <c r="U31" s="95"/>
      <c r="X31" s="95"/>
    </row>
    <row r="32" spans="1:41">
      <c r="A32" s="92" t="s">
        <v>86</v>
      </c>
      <c r="B32" s="91">
        <v>36</v>
      </c>
      <c r="C32" s="91">
        <v>31</v>
      </c>
      <c r="D32" s="91">
        <v>30</v>
      </c>
      <c r="E32" s="91">
        <v>27</v>
      </c>
      <c r="F32" s="91">
        <v>26</v>
      </c>
      <c r="G32" s="91">
        <v>25</v>
      </c>
      <c r="H32" s="91">
        <v>25</v>
      </c>
      <c r="I32" s="91">
        <v>25</v>
      </c>
      <c r="J32" s="91">
        <v>25</v>
      </c>
      <c r="K32" s="91">
        <v>24</v>
      </c>
      <c r="L32" s="91">
        <v>24</v>
      </c>
      <c r="M32" s="91">
        <v>23</v>
      </c>
      <c r="N32" s="91">
        <v>18</v>
      </c>
      <c r="O32" s="91">
        <v>18</v>
      </c>
      <c r="P32" s="91">
        <v>16</v>
      </c>
      <c r="Q32" s="91">
        <v>15</v>
      </c>
      <c r="R32" s="91"/>
      <c r="S32" s="91"/>
      <c r="T32" s="91"/>
      <c r="U32" s="97"/>
      <c r="V32" s="91"/>
      <c r="W32" s="91"/>
      <c r="X32" s="97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</row>
    <row r="33" spans="1:41">
      <c r="A33" s="93" t="s">
        <v>87</v>
      </c>
      <c r="U33" s="95"/>
      <c r="X33" s="95"/>
    </row>
    <row r="34" spans="1:41">
      <c r="A34" s="93" t="s">
        <v>88</v>
      </c>
      <c r="U34" s="95"/>
      <c r="W34" s="90"/>
      <c r="X34" s="95"/>
    </row>
    <row r="35" spans="1:41">
      <c r="A35" s="93" t="s">
        <v>61</v>
      </c>
      <c r="B35" s="91">
        <v>16</v>
      </c>
      <c r="D35" s="111" t="s">
        <v>74</v>
      </c>
      <c r="E35" s="111"/>
      <c r="F35" s="111"/>
      <c r="G35" s="93">
        <f>SUM(B32:AO32)</f>
        <v>388</v>
      </c>
      <c r="I35" s="111" t="s">
        <v>75</v>
      </c>
      <c r="J35" s="111"/>
      <c r="K35" s="111"/>
      <c r="L35" s="99">
        <f>G35/B35</f>
        <v>24.25</v>
      </c>
      <c r="N35" s="112" t="s">
        <v>76</v>
      </c>
      <c r="O35" s="112"/>
      <c r="P35" s="100">
        <f>MEDIAN(B32:AO32)</f>
        <v>25</v>
      </c>
      <c r="U35" s="95"/>
      <c r="X35" s="95"/>
    </row>
    <row r="36" spans="1:41">
      <c r="A36" s="94" t="s">
        <v>70</v>
      </c>
      <c r="U36" s="95"/>
      <c r="X36" s="95"/>
    </row>
    <row r="37" spans="1:41">
      <c r="A37" s="94"/>
      <c r="U37" s="89"/>
    </row>
    <row r="38" spans="1:41">
      <c r="A38" s="94"/>
      <c r="U38" s="89"/>
    </row>
    <row r="39" spans="1:41" ht="12" customHeight="1">
      <c r="A39" s="57"/>
    </row>
    <row r="40" spans="1:41" ht="18.75">
      <c r="A40" s="62" t="s">
        <v>63</v>
      </c>
      <c r="B40" s="59"/>
      <c r="C40" s="59"/>
      <c r="D40" s="59"/>
      <c r="E40" s="61" t="s">
        <v>64</v>
      </c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</row>
    <row r="41" spans="1:41" ht="9" customHeight="1"/>
    <row r="42" spans="1:41" ht="17.25" customHeight="1">
      <c r="A42" s="72" t="s">
        <v>85</v>
      </c>
      <c r="B42" s="98">
        <f>B11+B17+B23+B29+B30</f>
        <v>44</v>
      </c>
      <c r="D42" s="105" t="s">
        <v>74</v>
      </c>
      <c r="E42" s="105"/>
      <c r="F42" s="105"/>
      <c r="G42" s="72">
        <f>G11+G17+G23+G29</f>
        <v>1169</v>
      </c>
      <c r="I42" s="105" t="s">
        <v>75</v>
      </c>
      <c r="J42" s="105"/>
      <c r="K42" s="105"/>
      <c r="L42" s="77">
        <f>G42/B42</f>
        <v>26.568181818181817</v>
      </c>
      <c r="N42" s="110"/>
      <c r="O42" s="110"/>
      <c r="P42" s="57"/>
    </row>
    <row r="43" spans="1:41" ht="9.75" customHeight="1">
      <c r="A43" s="57"/>
    </row>
    <row r="44" spans="1:41" ht="17.25">
      <c r="A44" s="59"/>
      <c r="B44" s="59"/>
      <c r="C44" s="59"/>
      <c r="D44" s="81" t="s">
        <v>78</v>
      </c>
      <c r="E44" s="59"/>
      <c r="F44" s="59"/>
      <c r="G44" s="59"/>
      <c r="H44" s="59"/>
      <c r="I44" s="59"/>
      <c r="J44" s="66"/>
      <c r="K44" s="66"/>
      <c r="L44" s="66"/>
      <c r="M44" s="66"/>
      <c r="N44" s="66"/>
      <c r="O44" s="66"/>
      <c r="P44" s="66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</row>
    <row r="45" spans="1:41" ht="3" customHeight="1" thickBot="1">
      <c r="A45" s="59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</row>
    <row r="46" spans="1:41" ht="18.75" customHeight="1" thickBot="1">
      <c r="A46" s="59"/>
      <c r="B46" s="59"/>
      <c r="C46" s="59"/>
      <c r="D46" s="80" t="s">
        <v>77</v>
      </c>
      <c r="E46" s="59"/>
      <c r="F46" s="59"/>
      <c r="G46" s="59"/>
      <c r="H46" s="59"/>
      <c r="I46" s="59"/>
      <c r="J46" s="67"/>
      <c r="K46" s="67"/>
      <c r="L46" s="67"/>
      <c r="M46" s="67"/>
      <c r="N46" s="106">
        <f>'no-touch-model'!AU18</f>
        <v>-1</v>
      </c>
      <c r="O46" s="107"/>
      <c r="P46" s="108"/>
      <c r="Q46" s="78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</row>
    <row r="47" spans="1:41" ht="9.75" customHeight="1">
      <c r="A47" s="57"/>
      <c r="D47" s="83"/>
      <c r="E47" s="57"/>
      <c r="F47" s="57"/>
      <c r="G47" s="57"/>
      <c r="H47" s="57"/>
      <c r="I47" s="57"/>
      <c r="J47" s="84"/>
      <c r="K47" s="84"/>
      <c r="L47" s="84"/>
      <c r="M47" s="84"/>
      <c r="N47" s="79"/>
      <c r="O47" s="79"/>
      <c r="P47" s="57"/>
      <c r="Q47" s="79"/>
    </row>
    <row r="48" spans="1:41" s="85" customFormat="1" ht="18.75" customHeight="1">
      <c r="A48" s="82" t="s">
        <v>89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71"/>
      <c r="M48" s="71"/>
      <c r="N48" s="71"/>
      <c r="O48" s="71"/>
      <c r="P48" s="71"/>
      <c r="Q48" s="71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</row>
    <row r="49" spans="1:17" ht="18.75" customHeight="1">
      <c r="A49" s="57"/>
      <c r="D49" s="83"/>
      <c r="E49" s="57"/>
      <c r="F49" s="57"/>
      <c r="G49" s="57"/>
      <c r="H49" s="57"/>
      <c r="I49" s="57"/>
      <c r="J49" s="84"/>
      <c r="K49" s="84"/>
      <c r="L49" s="84"/>
      <c r="M49" s="84"/>
      <c r="N49" s="79"/>
      <c r="O49" s="79"/>
      <c r="P49" s="57"/>
      <c r="Q49" s="79"/>
    </row>
    <row r="50" spans="1:17" ht="18.75" customHeight="1">
      <c r="A50" s="57"/>
      <c r="D50" s="83"/>
      <c r="E50" s="57"/>
      <c r="F50" s="57"/>
      <c r="G50" s="57"/>
      <c r="H50" s="57"/>
      <c r="I50" s="57"/>
      <c r="J50" s="84"/>
      <c r="K50" s="84"/>
      <c r="L50" s="84"/>
      <c r="M50" s="84"/>
      <c r="N50" s="79"/>
      <c r="O50" s="79"/>
      <c r="P50" s="57"/>
      <c r="Q50" s="79"/>
    </row>
    <row r="51" spans="1:17">
      <c r="A51" s="57"/>
    </row>
    <row r="53" spans="1:17">
      <c r="A53" s="57"/>
    </row>
  </sheetData>
  <mergeCells count="19">
    <mergeCell ref="D42:F42"/>
    <mergeCell ref="N46:P46"/>
    <mergeCell ref="I29:K29"/>
    <mergeCell ref="N17:O17"/>
    <mergeCell ref="N23:O23"/>
    <mergeCell ref="N29:O29"/>
    <mergeCell ref="N42:O42"/>
    <mergeCell ref="I42:K42"/>
    <mergeCell ref="D35:F35"/>
    <mergeCell ref="I35:K35"/>
    <mergeCell ref="N35:O35"/>
    <mergeCell ref="D29:F29"/>
    <mergeCell ref="D11:F11"/>
    <mergeCell ref="I11:K11"/>
    <mergeCell ref="N11:O11"/>
    <mergeCell ref="D17:F17"/>
    <mergeCell ref="D23:F23"/>
    <mergeCell ref="I17:K17"/>
    <mergeCell ref="I23:K2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6"/>
  <sheetViews>
    <sheetView zoomScale="50" zoomScaleNormal="50" workbookViewId="0">
      <selection activeCell="Q18" sqref="Q18"/>
    </sheetView>
  </sheetViews>
  <sheetFormatPr defaultRowHeight="15"/>
  <cols>
    <col min="1" max="1" width="3" style="1" customWidth="1"/>
    <col min="2" max="2" width="3.5703125" style="1" customWidth="1"/>
    <col min="3" max="3" width="7.28515625" style="1" customWidth="1"/>
    <col min="4" max="5" width="13.7109375" style="1" customWidth="1"/>
    <col min="6" max="6" width="7.28515625" style="1" customWidth="1"/>
    <col min="7" max="7" width="6.42578125" style="1" customWidth="1"/>
    <col min="8" max="8" width="6.28515625" style="1" customWidth="1"/>
    <col min="9" max="10" width="13.7109375" style="1" customWidth="1"/>
    <col min="11" max="11" width="6.28515625" style="1" customWidth="1"/>
    <col min="12" max="12" width="6.5703125" style="1" customWidth="1"/>
    <col min="13" max="13" width="6.28515625" style="1" customWidth="1"/>
    <col min="14" max="15" width="13.7109375" style="1" customWidth="1"/>
    <col min="16" max="16" width="6.28515625" style="1" customWidth="1"/>
    <col min="17" max="17" width="5.7109375" style="1" customWidth="1"/>
    <col min="18" max="18" width="6.28515625" style="1" customWidth="1"/>
    <col min="19" max="20" width="13.7109375" style="1" customWidth="1"/>
    <col min="21" max="21" width="6.28515625" style="1" customWidth="1"/>
    <col min="22" max="22" width="9.140625" style="1"/>
    <col min="23" max="24" width="10" style="1" customWidth="1"/>
    <col min="25" max="25" width="9.140625" style="1"/>
    <col min="26" max="27" width="10" style="1" customWidth="1"/>
    <col min="28" max="28" width="4.28515625" style="1" customWidth="1"/>
    <col min="29" max="29" width="5.140625" style="1" customWidth="1"/>
    <col min="30" max="30" width="6.28515625" style="1" customWidth="1"/>
    <col min="31" max="32" width="9.140625" style="1"/>
    <col min="33" max="33" width="5.140625" style="1" customWidth="1"/>
    <col min="34" max="38" width="9.140625" style="1"/>
    <col min="39" max="39" width="7.85546875" style="1" customWidth="1"/>
    <col min="40" max="40" width="7.42578125" style="1" customWidth="1"/>
    <col min="41" max="41" width="17" style="1" customWidth="1"/>
    <col min="42" max="42" width="3" style="44" customWidth="1"/>
    <col min="43" max="43" width="3.7109375" style="1" customWidth="1"/>
    <col min="44" max="44" width="3.85546875" style="46" customWidth="1"/>
    <col min="45" max="45" width="6.85546875" style="1" customWidth="1"/>
    <col min="46" max="46" width="5.7109375" style="1" customWidth="1"/>
    <col min="47" max="47" width="29.140625" style="1" bestFit="1" customWidth="1"/>
    <col min="48" max="16384" width="9.140625" style="1"/>
  </cols>
  <sheetData>
    <row r="1" spans="1:47">
      <c r="A1" s="2"/>
      <c r="B1" s="33"/>
      <c r="C1" s="130" t="s">
        <v>58</v>
      </c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2"/>
      <c r="AB1" s="25"/>
      <c r="AC1" s="3"/>
      <c r="AE1" s="136" t="s">
        <v>59</v>
      </c>
      <c r="AF1" s="131"/>
      <c r="AG1" s="131"/>
      <c r="AH1" s="131"/>
      <c r="AI1" s="131"/>
      <c r="AJ1" s="131"/>
      <c r="AK1" s="131"/>
      <c r="AL1" s="132"/>
      <c r="AM1" s="25"/>
      <c r="AN1" s="3"/>
      <c r="AO1" s="136" t="s">
        <v>45</v>
      </c>
      <c r="AP1" s="131"/>
      <c r="AQ1" s="131"/>
      <c r="AR1" s="132"/>
      <c r="AS1" s="25"/>
      <c r="AT1" s="3"/>
      <c r="AU1" s="119" t="s">
        <v>60</v>
      </c>
    </row>
    <row r="2" spans="1:47" ht="23.25">
      <c r="A2" s="2"/>
      <c r="B2" s="33"/>
      <c r="C2" s="133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5"/>
      <c r="AB2" s="26"/>
      <c r="AC2" s="3"/>
      <c r="AE2" s="133"/>
      <c r="AF2" s="134"/>
      <c r="AG2" s="134"/>
      <c r="AH2" s="134"/>
      <c r="AI2" s="134"/>
      <c r="AJ2" s="134"/>
      <c r="AK2" s="134"/>
      <c r="AL2" s="135"/>
      <c r="AM2" s="25"/>
      <c r="AN2" s="3"/>
      <c r="AO2" s="133"/>
      <c r="AP2" s="134"/>
      <c r="AQ2" s="134"/>
      <c r="AR2" s="135"/>
      <c r="AS2" s="25"/>
      <c r="AT2" s="3"/>
      <c r="AU2" s="120"/>
    </row>
    <row r="3" spans="1:47">
      <c r="A3" s="2"/>
      <c r="B3" s="33"/>
      <c r="AB3" s="25"/>
      <c r="AC3" s="3"/>
      <c r="AM3" s="25"/>
      <c r="AN3" s="3"/>
      <c r="AS3" s="25"/>
      <c r="AT3" s="3"/>
    </row>
    <row r="4" spans="1:47" ht="15.75" thickBot="1">
      <c r="A4" s="2"/>
      <c r="B4" s="33"/>
      <c r="C4" s="1" t="s">
        <v>46</v>
      </c>
      <c r="H4" s="1" t="s">
        <v>47</v>
      </c>
      <c r="M4" s="1" t="s">
        <v>47</v>
      </c>
      <c r="R4" s="1" t="s">
        <v>46</v>
      </c>
      <c r="AB4" s="25"/>
      <c r="AC4" s="3"/>
      <c r="AK4" s="69" t="s">
        <v>9</v>
      </c>
      <c r="AM4" s="25"/>
      <c r="AN4" s="3"/>
      <c r="AO4" s="4"/>
      <c r="AP4" s="47"/>
      <c r="AQ4" s="4"/>
      <c r="AR4" s="48"/>
      <c r="AS4" s="25"/>
      <c r="AT4" s="3"/>
    </row>
    <row r="5" spans="1:47" ht="15.75" customHeight="1" thickBot="1">
      <c r="A5" s="2"/>
      <c r="B5" s="33"/>
      <c r="C5" s="4"/>
      <c r="D5" s="4"/>
      <c r="AB5" s="25"/>
      <c r="AC5" s="3"/>
      <c r="AG5" s="7"/>
      <c r="AH5" s="126" t="s">
        <v>7</v>
      </c>
      <c r="AI5" s="127"/>
      <c r="AK5" s="113" t="s">
        <v>8</v>
      </c>
      <c r="AL5" s="114"/>
      <c r="AM5" s="25"/>
      <c r="AN5" s="6"/>
      <c r="AS5" s="28"/>
      <c r="AT5" s="3"/>
    </row>
    <row r="6" spans="1:47" ht="15.75" thickBot="1">
      <c r="A6" s="2"/>
      <c r="B6" s="34"/>
      <c r="C6" s="113" t="s">
        <v>35</v>
      </c>
      <c r="D6" s="114"/>
      <c r="E6" s="113" t="s">
        <v>36</v>
      </c>
      <c r="F6" s="114"/>
      <c r="H6" s="113" t="s">
        <v>38</v>
      </c>
      <c r="I6" s="114"/>
      <c r="J6" s="113" t="s">
        <v>39</v>
      </c>
      <c r="K6" s="114"/>
      <c r="M6" s="113" t="s">
        <v>40</v>
      </c>
      <c r="N6" s="114"/>
      <c r="O6" s="113" t="s">
        <v>41</v>
      </c>
      <c r="P6" s="114"/>
      <c r="R6" s="113" t="s">
        <v>42</v>
      </c>
      <c r="S6" s="114"/>
      <c r="T6" s="113" t="s">
        <v>43</v>
      </c>
      <c r="U6" s="114"/>
      <c r="W6" s="113" t="s">
        <v>55</v>
      </c>
      <c r="X6" s="114"/>
      <c r="AB6" s="25"/>
      <c r="AC6" s="3"/>
      <c r="AE6" s="39" t="s">
        <v>6</v>
      </c>
      <c r="AF6" s="39" t="s">
        <v>5</v>
      </c>
      <c r="AG6" s="8"/>
      <c r="AH6" s="128"/>
      <c r="AI6" s="129"/>
      <c r="AJ6" s="8"/>
      <c r="AK6" s="117"/>
      <c r="AL6" s="118"/>
      <c r="AM6" s="25"/>
      <c r="AN6" s="6"/>
      <c r="AS6" s="28"/>
      <c r="AT6" s="3"/>
    </row>
    <row r="7" spans="1:47" ht="15.75" customHeight="1" thickBot="1">
      <c r="A7" s="2"/>
      <c r="B7" s="34"/>
      <c r="C7" s="115"/>
      <c r="D7" s="116"/>
      <c r="E7" s="115"/>
      <c r="F7" s="116"/>
      <c r="H7" s="115"/>
      <c r="I7" s="116"/>
      <c r="J7" s="115"/>
      <c r="K7" s="116"/>
      <c r="M7" s="115"/>
      <c r="N7" s="116"/>
      <c r="O7" s="115"/>
      <c r="P7" s="116"/>
      <c r="R7" s="115"/>
      <c r="S7" s="116"/>
      <c r="T7" s="115"/>
      <c r="U7" s="116"/>
      <c r="W7" s="115"/>
      <c r="X7" s="116"/>
      <c r="AB7" s="25"/>
      <c r="AC7" s="3"/>
      <c r="AD7" s="2"/>
      <c r="AE7" s="38">
        <v>-4.3600000000000003</v>
      </c>
      <c r="AF7" s="37">
        <v>1</v>
      </c>
      <c r="AG7" s="16"/>
      <c r="AH7" s="124">
        <f>ROUND($Z$16+AE7*$Z$22+AF7,0)</f>
        <v>0</v>
      </c>
      <c r="AI7" s="125"/>
      <c r="AJ7" s="16"/>
      <c r="AK7" s="124">
        <f>MAX(AH7,0)</f>
        <v>0</v>
      </c>
      <c r="AL7" s="125"/>
      <c r="AM7" s="25"/>
      <c r="AN7" s="3"/>
      <c r="AO7" s="51" t="s">
        <v>48</v>
      </c>
      <c r="AP7" s="52">
        <v>0</v>
      </c>
      <c r="AQ7" s="53" t="s">
        <v>49</v>
      </c>
      <c r="AR7" s="54">
        <f>$AK$7</f>
        <v>0</v>
      </c>
      <c r="AS7" s="25"/>
      <c r="AT7" s="3"/>
    </row>
    <row r="8" spans="1:47" ht="15.75" thickBot="1">
      <c r="A8" s="2"/>
      <c r="B8" s="34"/>
      <c r="C8" s="117"/>
      <c r="D8" s="118"/>
      <c r="E8" s="117"/>
      <c r="F8" s="118"/>
      <c r="H8" s="117"/>
      <c r="I8" s="118"/>
      <c r="J8" s="117"/>
      <c r="K8" s="118"/>
      <c r="M8" s="117"/>
      <c r="N8" s="118"/>
      <c r="O8" s="117"/>
      <c r="P8" s="118"/>
      <c r="R8" s="117"/>
      <c r="S8" s="118"/>
      <c r="T8" s="117"/>
      <c r="U8" s="118"/>
      <c r="W8" s="117"/>
      <c r="X8" s="118"/>
      <c r="AB8" s="25"/>
      <c r="AC8" s="3"/>
      <c r="AD8" s="2"/>
      <c r="AE8" s="21"/>
      <c r="AG8" s="3"/>
      <c r="AH8" s="3"/>
      <c r="AK8" s="9"/>
      <c r="AL8" s="3"/>
      <c r="AM8" s="25"/>
      <c r="AN8" s="3"/>
      <c r="AO8" s="121" t="s">
        <v>50</v>
      </c>
      <c r="AP8" s="122"/>
      <c r="AQ8" s="122"/>
      <c r="AR8" s="123"/>
      <c r="AS8" s="25"/>
      <c r="AT8" s="3"/>
    </row>
    <row r="9" spans="1:47" ht="15.75" thickBot="1">
      <c r="A9" s="2"/>
      <c r="B9" s="33"/>
      <c r="C9" s="124">
        <f>COUNTIF('scorer+CBA'!8:8,"&gt;=35")</f>
        <v>0</v>
      </c>
      <c r="D9" s="125"/>
      <c r="E9" s="124">
        <f>COUNTIF('scorer+CBA'!8:8,"&lt;35")</f>
        <v>0</v>
      </c>
      <c r="F9" s="125"/>
      <c r="H9" s="124">
        <f>COUNTIF('scorer+CBA'!14:14,"&gt;=34")</f>
        <v>0</v>
      </c>
      <c r="I9" s="125"/>
      <c r="J9" s="124">
        <f>COUNTIF('scorer+CBA'!14:14,"&lt;34")</f>
        <v>6</v>
      </c>
      <c r="K9" s="125"/>
      <c r="M9" s="124">
        <f>COUNTIF('scorer+CBA'!20:20,"&gt;=33")</f>
        <v>2</v>
      </c>
      <c r="N9" s="125"/>
      <c r="O9" s="124">
        <f>COUNTIF('scorer+CBA'!20:20,"&lt;33")</f>
        <v>15</v>
      </c>
      <c r="P9" s="125"/>
      <c r="R9" s="124">
        <f>COUNTIF('scorer+CBA'!26:26,"&gt;=32")</f>
        <v>4</v>
      </c>
      <c r="S9" s="125"/>
      <c r="T9" s="124">
        <f>COUNTIF('scorer+CBA'!26:26,"&lt;32")</f>
        <v>17</v>
      </c>
      <c r="U9" s="125"/>
      <c r="W9" s="124">
        <f>SUM(C9,H9,M9,R9)</f>
        <v>6</v>
      </c>
      <c r="X9" s="125"/>
      <c r="AB9" s="25"/>
      <c r="AC9" s="3"/>
      <c r="AD9" s="2"/>
      <c r="AE9" s="22"/>
      <c r="AF9" s="5"/>
      <c r="AG9" s="5"/>
      <c r="AK9" s="10"/>
      <c r="AL9" s="3"/>
      <c r="AM9" s="25"/>
      <c r="AN9" s="3"/>
      <c r="AO9" s="5"/>
      <c r="AP9" s="49"/>
      <c r="AQ9" s="5"/>
      <c r="AR9" s="50"/>
      <c r="AS9" s="25"/>
      <c r="AT9" s="3"/>
    </row>
    <row r="10" spans="1:47" ht="15.75" thickBot="1">
      <c r="A10" s="2"/>
      <c r="B10" s="33"/>
      <c r="D10" s="9"/>
      <c r="E10" s="3"/>
      <c r="I10" s="9"/>
      <c r="J10" s="3"/>
      <c r="N10" s="9"/>
      <c r="O10" s="3"/>
      <c r="S10" s="9"/>
      <c r="T10" s="3"/>
      <c r="AB10" s="25"/>
      <c r="AC10" s="3"/>
      <c r="AD10" s="2"/>
      <c r="AE10" s="21"/>
      <c r="AK10" s="10"/>
      <c r="AL10" s="3"/>
      <c r="AM10" s="25"/>
      <c r="AN10" s="3"/>
      <c r="AS10" s="25"/>
      <c r="AT10" s="3"/>
    </row>
    <row r="11" spans="1:47" ht="15" customHeight="1">
      <c r="A11" s="2"/>
      <c r="B11" s="33"/>
      <c r="D11" s="10"/>
      <c r="E11" s="3"/>
      <c r="I11" s="10"/>
      <c r="J11" s="3"/>
      <c r="N11" s="10"/>
      <c r="O11" s="3"/>
      <c r="S11" s="10"/>
      <c r="T11" s="3"/>
      <c r="AB11" s="25"/>
      <c r="AC11" s="3"/>
      <c r="AD11" s="2"/>
      <c r="AE11" s="21"/>
      <c r="AG11" s="7"/>
      <c r="AH11" s="126" t="s">
        <v>27</v>
      </c>
      <c r="AI11" s="127"/>
      <c r="AK11" s="126" t="s">
        <v>31</v>
      </c>
      <c r="AL11" s="127"/>
      <c r="AM11" s="25"/>
      <c r="AN11" s="3"/>
      <c r="AO11" s="51" t="s">
        <v>48</v>
      </c>
      <c r="AP11" s="52">
        <f>$AK$7+1</f>
        <v>1</v>
      </c>
      <c r="AQ11" s="53" t="s">
        <v>49</v>
      </c>
      <c r="AR11" s="54">
        <f>$AK$13</f>
        <v>3</v>
      </c>
      <c r="AS11" s="25"/>
      <c r="AT11" s="3"/>
    </row>
    <row r="12" spans="1:47" ht="15.75" thickBot="1">
      <c r="A12" s="2"/>
      <c r="B12" s="33"/>
      <c r="D12" s="10"/>
      <c r="E12" s="3"/>
      <c r="I12" s="10"/>
      <c r="J12" s="3"/>
      <c r="N12" s="10"/>
      <c r="O12" s="3"/>
      <c r="S12" s="10"/>
      <c r="T12" s="3"/>
      <c r="AB12" s="25"/>
      <c r="AC12" s="3"/>
      <c r="AD12" s="2"/>
      <c r="AE12" s="40" t="s">
        <v>19</v>
      </c>
      <c r="AF12" s="39" t="s">
        <v>20</v>
      </c>
      <c r="AG12" s="8"/>
      <c r="AH12" s="128"/>
      <c r="AI12" s="129"/>
      <c r="AJ12" s="8"/>
      <c r="AK12" s="128"/>
      <c r="AL12" s="129"/>
      <c r="AM12" s="25"/>
      <c r="AN12" s="3"/>
      <c r="AO12" s="121" t="s">
        <v>51</v>
      </c>
      <c r="AP12" s="122"/>
      <c r="AQ12" s="122"/>
      <c r="AR12" s="123"/>
      <c r="AS12" s="25"/>
      <c r="AT12" s="3"/>
    </row>
    <row r="13" spans="1:47" ht="15.75" customHeight="1" thickBot="1">
      <c r="A13" s="2"/>
      <c r="B13" s="33"/>
      <c r="C13" s="4"/>
      <c r="D13" s="24"/>
      <c r="E13" s="3"/>
      <c r="F13" s="4"/>
      <c r="H13" s="4"/>
      <c r="I13" s="24"/>
      <c r="J13" s="3"/>
      <c r="K13" s="4"/>
      <c r="M13" s="4"/>
      <c r="N13" s="24"/>
      <c r="O13" s="3"/>
      <c r="P13" s="4"/>
      <c r="R13" s="4"/>
      <c r="S13" s="24"/>
      <c r="T13" s="3"/>
      <c r="U13" s="4"/>
      <c r="W13" s="4"/>
      <c r="X13" s="4"/>
      <c r="Z13" s="4"/>
      <c r="AA13" s="4"/>
      <c r="AB13" s="27"/>
      <c r="AC13" s="3"/>
      <c r="AD13" s="2"/>
      <c r="AE13" s="38">
        <v>-3.56</v>
      </c>
      <c r="AF13" s="37">
        <v>1</v>
      </c>
      <c r="AG13" s="16"/>
      <c r="AH13" s="124">
        <f>ROUND($Z$16+AE13*$Z$22+AF13,0)</f>
        <v>3</v>
      </c>
      <c r="AI13" s="125"/>
      <c r="AJ13" s="16"/>
      <c r="AK13" s="124">
        <f>MAX(AH13,AK7+1)</f>
        <v>3</v>
      </c>
      <c r="AL13" s="125"/>
      <c r="AM13" s="25"/>
      <c r="AN13" s="3"/>
      <c r="AS13" s="25"/>
      <c r="AT13" s="3"/>
    </row>
    <row r="14" spans="1:47" ht="15" customHeight="1" thickBot="1">
      <c r="A14" s="2"/>
      <c r="B14" s="34"/>
      <c r="D14" s="126" t="s">
        <v>0</v>
      </c>
      <c r="E14" s="127"/>
      <c r="F14" s="35"/>
      <c r="G14" s="6"/>
      <c r="I14" s="126" t="s">
        <v>10</v>
      </c>
      <c r="J14" s="127"/>
      <c r="K14" s="35"/>
      <c r="L14" s="6"/>
      <c r="N14" s="126" t="s">
        <v>13</v>
      </c>
      <c r="O14" s="127"/>
      <c r="P14" s="35"/>
      <c r="Q14" s="6"/>
      <c r="S14" s="126" t="s">
        <v>16</v>
      </c>
      <c r="T14" s="127"/>
      <c r="U14" s="35"/>
      <c r="V14" s="6"/>
      <c r="W14" s="126" t="s">
        <v>2</v>
      </c>
      <c r="X14" s="127"/>
      <c r="Y14" s="6"/>
      <c r="Z14" s="126" t="s">
        <v>37</v>
      </c>
      <c r="AA14" s="127"/>
      <c r="AB14" s="28"/>
      <c r="AC14" s="3"/>
      <c r="AD14" s="2"/>
      <c r="AE14" s="21"/>
      <c r="AK14" s="9"/>
      <c r="AL14" s="3"/>
      <c r="AM14" s="25"/>
      <c r="AN14" s="3"/>
      <c r="AS14" s="25"/>
      <c r="AT14" s="3"/>
    </row>
    <row r="15" spans="1:47" ht="15.75" thickBot="1">
      <c r="A15" s="2"/>
      <c r="B15" s="34"/>
      <c r="D15" s="128"/>
      <c r="E15" s="129"/>
      <c r="G15" s="6"/>
      <c r="I15" s="128"/>
      <c r="J15" s="129"/>
      <c r="L15" s="6"/>
      <c r="N15" s="128"/>
      <c r="O15" s="129"/>
      <c r="Q15" s="6"/>
      <c r="S15" s="128"/>
      <c r="T15" s="129"/>
      <c r="V15" s="8"/>
      <c r="W15" s="128"/>
      <c r="X15" s="129"/>
      <c r="Y15" s="6"/>
      <c r="Z15" s="128"/>
      <c r="AA15" s="129"/>
      <c r="AB15" s="29"/>
      <c r="AC15" s="8"/>
      <c r="AD15" s="2"/>
      <c r="AE15" s="21"/>
      <c r="AK15" s="10"/>
      <c r="AL15" s="3"/>
      <c r="AM15" s="25"/>
      <c r="AN15" s="3"/>
      <c r="AO15" s="51" t="s">
        <v>48</v>
      </c>
      <c r="AP15" s="52">
        <f>$AK$13+1</f>
        <v>4</v>
      </c>
      <c r="AQ15" s="53" t="s">
        <v>49</v>
      </c>
      <c r="AR15" s="54">
        <f>$AK$19</f>
        <v>5</v>
      </c>
      <c r="AS15" s="25"/>
      <c r="AT15" s="3"/>
    </row>
    <row r="16" spans="1:47" ht="15.75" customHeight="1" thickBot="1">
      <c r="A16" s="2"/>
      <c r="B16" s="34"/>
      <c r="D16" s="124">
        <f>C9+E9</f>
        <v>0</v>
      </c>
      <c r="E16" s="125"/>
      <c r="G16" s="6"/>
      <c r="I16" s="124">
        <f>H9+J9</f>
        <v>6</v>
      </c>
      <c r="J16" s="125"/>
      <c r="M16" s="3"/>
      <c r="N16" s="124">
        <f>M9+O9</f>
        <v>17</v>
      </c>
      <c r="O16" s="125"/>
      <c r="R16" s="3"/>
      <c r="S16" s="124">
        <f>R9+T9</f>
        <v>21</v>
      </c>
      <c r="T16" s="125"/>
      <c r="V16" s="16"/>
      <c r="W16" s="124">
        <f>SUM(D16,I16,N16,S16)</f>
        <v>44</v>
      </c>
      <c r="X16" s="125"/>
      <c r="Y16" s="6"/>
      <c r="Z16" s="124">
        <f>W16*W22</f>
        <v>12.32</v>
      </c>
      <c r="AA16" s="125"/>
      <c r="AB16" s="30"/>
      <c r="AC16" s="18"/>
      <c r="AD16" s="6"/>
      <c r="AE16" s="21"/>
      <c r="AK16" s="10"/>
      <c r="AL16" s="3"/>
      <c r="AM16" s="25"/>
      <c r="AN16" s="3"/>
      <c r="AO16" s="121" t="s">
        <v>52</v>
      </c>
      <c r="AP16" s="122"/>
      <c r="AQ16" s="122"/>
      <c r="AR16" s="123"/>
      <c r="AS16" s="25"/>
      <c r="AT16" s="3"/>
    </row>
    <row r="17" spans="1:47" ht="15" customHeight="1">
      <c r="A17" s="2"/>
      <c r="B17" s="33"/>
      <c r="D17" s="43"/>
      <c r="E17" s="3"/>
      <c r="F17" s="7"/>
      <c r="I17" s="43"/>
      <c r="J17" s="3"/>
      <c r="K17" s="7"/>
      <c r="N17" s="43"/>
      <c r="O17" s="3"/>
      <c r="P17" s="7"/>
      <c r="S17" s="43"/>
      <c r="T17" s="3"/>
      <c r="U17" s="7"/>
      <c r="W17" s="11"/>
      <c r="X17" s="12"/>
      <c r="Y17" s="4"/>
      <c r="Z17" s="10"/>
      <c r="AA17" s="3"/>
      <c r="AB17" s="30"/>
      <c r="AC17" s="24"/>
      <c r="AD17" s="20"/>
      <c r="AE17" s="40" t="s">
        <v>21</v>
      </c>
      <c r="AF17" s="39" t="s">
        <v>22</v>
      </c>
      <c r="AG17" s="8"/>
      <c r="AH17" s="126" t="s">
        <v>28</v>
      </c>
      <c r="AI17" s="127"/>
      <c r="AJ17" s="8"/>
      <c r="AK17" s="126" t="s">
        <v>32</v>
      </c>
      <c r="AL17" s="127"/>
      <c r="AM17" s="25"/>
      <c r="AN17" s="3"/>
      <c r="AS17" s="25"/>
      <c r="AT17" s="3"/>
      <c r="AU17" s="1" t="s">
        <v>56</v>
      </c>
    </row>
    <row r="18" spans="1:47" ht="19.5" thickBot="1">
      <c r="A18" s="2"/>
      <c r="B18" s="33"/>
      <c r="C18" s="44"/>
      <c r="D18" s="45" t="s">
        <v>1</v>
      </c>
      <c r="E18" s="104">
        <v>0.38</v>
      </c>
      <c r="F18" s="35"/>
      <c r="H18" s="44"/>
      <c r="I18" s="45" t="s">
        <v>11</v>
      </c>
      <c r="J18" s="104">
        <v>0.28000000000000003</v>
      </c>
      <c r="K18" s="35"/>
      <c r="M18" s="44"/>
      <c r="N18" s="45" t="s">
        <v>14</v>
      </c>
      <c r="O18" s="104">
        <v>0.28000000000000003</v>
      </c>
      <c r="P18" s="35"/>
      <c r="R18" s="44"/>
      <c r="S18" s="45" t="s">
        <v>17</v>
      </c>
      <c r="T18" s="104">
        <v>0.28000000000000003</v>
      </c>
      <c r="U18" s="35"/>
      <c r="W18" s="2"/>
      <c r="X18" s="14"/>
      <c r="Y18" s="16"/>
      <c r="Z18" s="17"/>
      <c r="AA18" s="3"/>
      <c r="AB18" s="28"/>
      <c r="AC18" s="24"/>
      <c r="AD18" s="23"/>
      <c r="AE18" s="38">
        <v>-2.76</v>
      </c>
      <c r="AF18" s="37">
        <v>1</v>
      </c>
      <c r="AG18" s="16"/>
      <c r="AH18" s="128"/>
      <c r="AI18" s="129"/>
      <c r="AJ18" s="16"/>
      <c r="AK18" s="128"/>
      <c r="AL18" s="129"/>
      <c r="AM18" s="25"/>
      <c r="AN18" s="3"/>
      <c r="AS18" s="25"/>
      <c r="AT18" s="3"/>
      <c r="AU18" s="68">
        <f>IF(W9&lt;=AR7,-4,IF(W9&lt;=AR11,-3,IF(W9&lt;=AR15,-2,IF(W9&lt;=AR19,-1,IF(W9&lt;=AR23,0,IF(W9&lt;=AR27,1,"Fejl"))))))</f>
        <v>-1</v>
      </c>
    </row>
    <row r="19" spans="1:47" ht="15.75" thickBot="1">
      <c r="A19" s="2"/>
      <c r="B19" s="33"/>
      <c r="D19" s="24"/>
      <c r="E19" s="3"/>
      <c r="F19" s="3"/>
      <c r="I19" s="24"/>
      <c r="J19" s="3"/>
      <c r="K19" s="3"/>
      <c r="N19" s="24"/>
      <c r="O19" s="3"/>
      <c r="P19" s="3"/>
      <c r="S19" s="24"/>
      <c r="T19" s="3"/>
      <c r="U19" s="3"/>
      <c r="W19" s="13"/>
      <c r="X19" s="15"/>
      <c r="Z19" s="24"/>
      <c r="AA19" s="3"/>
      <c r="AB19" s="31"/>
      <c r="AC19" s="24"/>
      <c r="AD19" s="6"/>
      <c r="AE19" s="21"/>
      <c r="AG19" s="36"/>
      <c r="AH19" s="124">
        <f>ROUND($Z$16+AE18*$Z$22+AF18,0)</f>
        <v>5</v>
      </c>
      <c r="AI19" s="125"/>
      <c r="AK19" s="124">
        <f>MAX(AH19,AK13+1)</f>
        <v>5</v>
      </c>
      <c r="AL19" s="125"/>
      <c r="AM19" s="25"/>
      <c r="AN19" s="3"/>
      <c r="AO19" s="51" t="s">
        <v>48</v>
      </c>
      <c r="AP19" s="52">
        <f>$AK$19+1</f>
        <v>6</v>
      </c>
      <c r="AQ19" s="53" t="s">
        <v>49</v>
      </c>
      <c r="AR19" s="54">
        <f>$AK$25</f>
        <v>7</v>
      </c>
      <c r="AS19" s="25"/>
      <c r="AT19" s="3"/>
    </row>
    <row r="20" spans="1:47" ht="15" customHeight="1" thickBot="1">
      <c r="A20" s="2"/>
      <c r="B20" s="34"/>
      <c r="D20" s="126" t="s">
        <v>44</v>
      </c>
      <c r="E20" s="127"/>
      <c r="F20" s="35"/>
      <c r="G20" s="6"/>
      <c r="I20" s="126" t="s">
        <v>12</v>
      </c>
      <c r="J20" s="127"/>
      <c r="K20" s="35"/>
      <c r="L20" s="6"/>
      <c r="N20" s="126" t="s">
        <v>15</v>
      </c>
      <c r="O20" s="127"/>
      <c r="P20" s="35"/>
      <c r="Q20" s="6"/>
      <c r="S20" s="126" t="s">
        <v>18</v>
      </c>
      <c r="T20" s="127"/>
      <c r="U20" s="35"/>
      <c r="V20" s="6"/>
      <c r="W20" s="126" t="s">
        <v>3</v>
      </c>
      <c r="X20" s="127"/>
      <c r="Y20" s="6"/>
      <c r="Z20" s="126" t="s">
        <v>4</v>
      </c>
      <c r="AA20" s="127"/>
      <c r="AB20" s="29"/>
      <c r="AC20" s="19"/>
      <c r="AD20" s="6"/>
      <c r="AE20" s="21"/>
      <c r="AK20" s="9"/>
      <c r="AL20" s="3"/>
      <c r="AM20" s="25"/>
      <c r="AN20" s="3"/>
      <c r="AO20" s="121" t="s">
        <v>53</v>
      </c>
      <c r="AP20" s="122"/>
      <c r="AQ20" s="122"/>
      <c r="AR20" s="123"/>
      <c r="AS20" s="25"/>
      <c r="AT20" s="3"/>
    </row>
    <row r="21" spans="1:47" ht="15.75" thickBot="1">
      <c r="A21" s="2"/>
      <c r="B21" s="34"/>
      <c r="D21" s="128"/>
      <c r="E21" s="129"/>
      <c r="G21" s="6"/>
      <c r="I21" s="128"/>
      <c r="J21" s="129"/>
      <c r="L21" s="6"/>
      <c r="N21" s="128"/>
      <c r="O21" s="129"/>
      <c r="Q21" s="6"/>
      <c r="S21" s="128"/>
      <c r="T21" s="129"/>
      <c r="V21" s="8"/>
      <c r="W21" s="128"/>
      <c r="X21" s="129"/>
      <c r="Y21" s="6"/>
      <c r="Z21" s="128"/>
      <c r="AA21" s="129"/>
      <c r="AB21" s="30"/>
      <c r="AC21" s="7"/>
      <c r="AD21" s="2"/>
      <c r="AE21" s="21"/>
      <c r="AK21" s="10"/>
      <c r="AL21" s="3"/>
      <c r="AM21" s="25"/>
      <c r="AN21" s="3"/>
      <c r="AS21" s="25"/>
      <c r="AT21" s="3"/>
    </row>
    <row r="22" spans="1:47" ht="15.75" thickBot="1">
      <c r="A22" s="2"/>
      <c r="B22" s="34"/>
      <c r="D22" s="124">
        <f>E18*(D16/$W$16)</f>
        <v>0</v>
      </c>
      <c r="E22" s="125"/>
      <c r="G22" s="6"/>
      <c r="I22" s="124">
        <f>J18*(I16/$W$16)</f>
        <v>3.8181818181818185E-2</v>
      </c>
      <c r="J22" s="125"/>
      <c r="L22" s="6"/>
      <c r="N22" s="124">
        <f>O18*(N16/$W$16)</f>
        <v>0.10818181818181818</v>
      </c>
      <c r="O22" s="125"/>
      <c r="Q22" s="6"/>
      <c r="S22" s="124">
        <f>T18*(S16/$W$16)</f>
        <v>0.13363636363636366</v>
      </c>
      <c r="T22" s="125"/>
      <c r="V22" s="16"/>
      <c r="W22" s="124">
        <f>SUM(D22,I22,N22,S22)</f>
        <v>0.28000000000000003</v>
      </c>
      <c r="X22" s="125"/>
      <c r="Y22" s="6"/>
      <c r="Z22" s="124">
        <f>SQRT(W16*W22*(1-W22))</f>
        <v>2.9783216750378054</v>
      </c>
      <c r="AA22" s="125"/>
      <c r="AB22" s="28"/>
      <c r="AC22" s="3"/>
      <c r="AD22" s="2"/>
      <c r="AE22" s="21"/>
      <c r="AK22" s="10"/>
      <c r="AL22" s="3"/>
      <c r="AM22" s="25"/>
      <c r="AN22" s="3"/>
      <c r="AS22" s="25"/>
      <c r="AT22" s="3"/>
    </row>
    <row r="23" spans="1:47" ht="15" customHeight="1">
      <c r="A23" s="2"/>
      <c r="B23" s="33"/>
      <c r="C23" s="5"/>
      <c r="D23" s="5"/>
      <c r="E23" s="5"/>
      <c r="F23" s="5"/>
      <c r="H23" s="5"/>
      <c r="I23" s="5"/>
      <c r="J23" s="5"/>
      <c r="K23" s="5"/>
      <c r="M23" s="5"/>
      <c r="N23" s="5"/>
      <c r="O23" s="5"/>
      <c r="P23" s="5"/>
      <c r="R23" s="5"/>
      <c r="S23" s="5"/>
      <c r="T23" s="5"/>
      <c r="U23" s="5"/>
      <c r="W23" s="5"/>
      <c r="X23" s="5"/>
      <c r="Z23" s="5"/>
      <c r="AA23" s="5"/>
      <c r="AB23" s="32"/>
      <c r="AC23" s="3"/>
      <c r="AD23" s="2"/>
      <c r="AE23" s="40" t="s">
        <v>23</v>
      </c>
      <c r="AF23" s="39" t="s">
        <v>24</v>
      </c>
      <c r="AG23" s="8"/>
      <c r="AH23" s="126" t="s">
        <v>29</v>
      </c>
      <c r="AI23" s="127"/>
      <c r="AJ23" s="8"/>
      <c r="AK23" s="126" t="s">
        <v>33</v>
      </c>
      <c r="AL23" s="127"/>
      <c r="AM23" s="25"/>
      <c r="AN23" s="3"/>
      <c r="AO23" s="51" t="s">
        <v>48</v>
      </c>
      <c r="AP23" s="52">
        <f>$AK$25+1</f>
        <v>8</v>
      </c>
      <c r="AQ23" s="53" t="s">
        <v>49</v>
      </c>
      <c r="AR23" s="54">
        <f>$AK$31-1</f>
        <v>22</v>
      </c>
      <c r="AS23" s="25"/>
      <c r="AT23" s="3"/>
    </row>
    <row r="24" spans="1:47" ht="15.75" thickBot="1">
      <c r="A24" s="2"/>
      <c r="B24" s="33"/>
      <c r="AB24" s="25"/>
      <c r="AC24" s="3"/>
      <c r="AD24" s="2"/>
      <c r="AE24" s="38">
        <v>-1.96</v>
      </c>
      <c r="AF24" s="37">
        <v>1</v>
      </c>
      <c r="AG24" s="16"/>
      <c r="AH24" s="128"/>
      <c r="AI24" s="129"/>
      <c r="AJ24" s="16"/>
      <c r="AK24" s="128"/>
      <c r="AL24" s="129"/>
      <c r="AM24" s="25"/>
      <c r="AN24" s="3"/>
      <c r="AO24" s="121" t="s">
        <v>57</v>
      </c>
      <c r="AP24" s="122"/>
      <c r="AQ24" s="122"/>
      <c r="AR24" s="123"/>
      <c r="AS24" s="25"/>
      <c r="AT24" s="3"/>
    </row>
    <row r="25" spans="1:47" ht="15" customHeight="1" thickBot="1">
      <c r="A25" s="2"/>
      <c r="B25" s="33"/>
      <c r="AB25" s="25"/>
      <c r="AC25" s="3"/>
      <c r="AD25" s="2"/>
      <c r="AE25" s="21"/>
      <c r="AG25" s="36"/>
      <c r="AH25" s="124">
        <f>ROUND($Z$16+AE24*$Z$22+AF24,0)</f>
        <v>7</v>
      </c>
      <c r="AI25" s="125"/>
      <c r="AK25" s="124">
        <f>MAX(AH25,AK19+1)</f>
        <v>7</v>
      </c>
      <c r="AL25" s="125"/>
      <c r="AM25" s="25"/>
      <c r="AN25" s="3"/>
      <c r="AS25" s="25"/>
      <c r="AT25" s="3"/>
    </row>
    <row r="26" spans="1:47" ht="15.75" thickBot="1">
      <c r="A26" s="2"/>
      <c r="B26" s="33"/>
      <c r="S26" s="3"/>
      <c r="T26" s="3"/>
      <c r="U26" s="35"/>
      <c r="AB26" s="25"/>
      <c r="AC26" s="3"/>
      <c r="AD26" s="2"/>
      <c r="AE26" s="21"/>
      <c r="AM26" s="25"/>
      <c r="AN26" s="3"/>
      <c r="AS26" s="25"/>
      <c r="AT26" s="3"/>
    </row>
    <row r="27" spans="1:47">
      <c r="A27" s="2"/>
      <c r="B27" s="33"/>
      <c r="P27" s="35"/>
      <c r="AB27" s="25"/>
      <c r="AC27" s="3"/>
      <c r="AD27" s="2"/>
      <c r="AE27" s="21"/>
      <c r="AM27" s="25"/>
      <c r="AN27" s="3"/>
      <c r="AO27" s="51" t="s">
        <v>48</v>
      </c>
      <c r="AP27" s="52">
        <f>$AK$31</f>
        <v>23</v>
      </c>
      <c r="AQ27" s="53" t="s">
        <v>49</v>
      </c>
      <c r="AR27" s="54">
        <f>W16</f>
        <v>44</v>
      </c>
      <c r="AS27" s="25"/>
      <c r="AT27" s="3"/>
    </row>
    <row r="28" spans="1:47" ht="15.75" thickBot="1">
      <c r="A28" s="2"/>
      <c r="B28" s="33"/>
      <c r="J28" s="35"/>
      <c r="AB28" s="25"/>
      <c r="AC28" s="3"/>
      <c r="AD28" s="2"/>
      <c r="AE28" s="21"/>
      <c r="AF28" s="4"/>
      <c r="AM28" s="25"/>
      <c r="AN28" s="3"/>
      <c r="AO28" s="121" t="s">
        <v>54</v>
      </c>
      <c r="AP28" s="122"/>
      <c r="AQ28" s="122"/>
      <c r="AR28" s="123"/>
      <c r="AS28" s="25"/>
      <c r="AT28" s="3"/>
    </row>
    <row r="29" spans="1:47" ht="15" customHeight="1">
      <c r="A29" s="2"/>
      <c r="B29" s="33"/>
      <c r="AB29" s="25"/>
      <c r="AC29" s="3"/>
      <c r="AD29" s="2"/>
      <c r="AE29" s="41" t="s">
        <v>25</v>
      </c>
      <c r="AF29" s="39" t="s">
        <v>26</v>
      </c>
      <c r="AG29" s="8"/>
      <c r="AH29" s="126" t="s">
        <v>30</v>
      </c>
      <c r="AI29" s="127"/>
      <c r="AJ29" s="8"/>
      <c r="AK29" s="126" t="s">
        <v>34</v>
      </c>
      <c r="AL29" s="127"/>
      <c r="AM29" s="25"/>
      <c r="AN29" s="3"/>
      <c r="AS29" s="25"/>
      <c r="AT29" s="3"/>
    </row>
    <row r="30" spans="1:47" ht="15.75" thickBot="1">
      <c r="A30" s="2"/>
      <c r="B30" s="33"/>
      <c r="AB30" s="25"/>
      <c r="AC30" s="3"/>
      <c r="AE30" s="42">
        <v>3.5</v>
      </c>
      <c r="AF30" s="37">
        <v>0</v>
      </c>
      <c r="AG30" s="16"/>
      <c r="AH30" s="128"/>
      <c r="AI30" s="129"/>
      <c r="AJ30" s="16"/>
      <c r="AK30" s="128"/>
      <c r="AL30" s="129"/>
      <c r="AM30" s="25"/>
      <c r="AN30" s="3"/>
      <c r="AS30" s="25"/>
      <c r="AT30" s="3"/>
    </row>
    <row r="31" spans="1:47" ht="32.25" thickBot="1">
      <c r="A31" s="2"/>
      <c r="B31" s="33"/>
      <c r="I31" s="64" t="s">
        <v>65</v>
      </c>
      <c r="AB31" s="25"/>
      <c r="AC31" s="3"/>
      <c r="AG31" s="36"/>
      <c r="AH31" s="124">
        <f>ROUND($Z$16+AE30*$Z$22+AF30,0)</f>
        <v>23</v>
      </c>
      <c r="AI31" s="125"/>
      <c r="AK31" s="124">
        <f>AH31</f>
        <v>23</v>
      </c>
      <c r="AL31" s="125"/>
      <c r="AM31" s="25"/>
      <c r="AN31" s="3"/>
      <c r="AS31" s="25"/>
      <c r="AT31" s="3"/>
    </row>
    <row r="32" spans="1:47">
      <c r="A32" s="2"/>
      <c r="B32" s="33"/>
      <c r="AB32" s="25"/>
      <c r="AC32" s="3"/>
      <c r="AM32" s="25"/>
      <c r="AN32" s="3"/>
      <c r="AS32" s="25"/>
      <c r="AT32" s="3"/>
    </row>
    <row r="33" spans="1:46">
      <c r="A33" s="2"/>
      <c r="B33" s="33"/>
      <c r="AB33" s="25"/>
      <c r="AC33" s="3"/>
      <c r="AM33" s="25"/>
      <c r="AN33" s="3"/>
      <c r="AS33" s="25"/>
      <c r="AT33" s="3"/>
    </row>
    <row r="34" spans="1:46" ht="26.25">
      <c r="A34" s="2"/>
      <c r="B34" s="33"/>
      <c r="J34" s="70" t="s">
        <v>66</v>
      </c>
      <c r="AB34" s="25"/>
      <c r="AC34" s="3"/>
      <c r="AM34" s="25"/>
      <c r="AN34" s="3"/>
      <c r="AS34" s="25"/>
      <c r="AT34" s="3"/>
    </row>
    <row r="35" spans="1:46">
      <c r="A35" s="2"/>
      <c r="B35" s="33"/>
      <c r="AB35" s="25"/>
      <c r="AC35" s="3"/>
      <c r="AM35" s="25"/>
      <c r="AN35" s="3"/>
      <c r="AS35" s="25"/>
      <c r="AT35" s="3"/>
    </row>
    <row r="36" spans="1:46" ht="18.75">
      <c r="AD36" s="65" t="s">
        <v>65</v>
      </c>
    </row>
  </sheetData>
  <mergeCells count="72">
    <mergeCell ref="Z22:AA22"/>
    <mergeCell ref="AH31:AI31"/>
    <mergeCell ref="AK31:AL31"/>
    <mergeCell ref="AH23:AI24"/>
    <mergeCell ref="AK23:AL24"/>
    <mergeCell ref="AH25:AI25"/>
    <mergeCell ref="AK25:AL25"/>
    <mergeCell ref="AH29:AI30"/>
    <mergeCell ref="AK29:AL30"/>
    <mergeCell ref="D20:E21"/>
    <mergeCell ref="I20:J21"/>
    <mergeCell ref="N20:O21"/>
    <mergeCell ref="S20:T21"/>
    <mergeCell ref="W20:X21"/>
    <mergeCell ref="D22:E22"/>
    <mergeCell ref="I22:J22"/>
    <mergeCell ref="N22:O22"/>
    <mergeCell ref="S22:T22"/>
    <mergeCell ref="W22:X22"/>
    <mergeCell ref="AH17:AI18"/>
    <mergeCell ref="AK17:AL18"/>
    <mergeCell ref="AH19:AI19"/>
    <mergeCell ref="AK19:AL19"/>
    <mergeCell ref="Z20:AA21"/>
    <mergeCell ref="Z14:AA15"/>
    <mergeCell ref="D16:E16"/>
    <mergeCell ref="I16:J16"/>
    <mergeCell ref="N16:O16"/>
    <mergeCell ref="S16:T16"/>
    <mergeCell ref="W16:X16"/>
    <mergeCell ref="D14:E15"/>
    <mergeCell ref="I14:J15"/>
    <mergeCell ref="N14:O15"/>
    <mergeCell ref="S14:T15"/>
    <mergeCell ref="W14:X15"/>
    <mergeCell ref="T9:U9"/>
    <mergeCell ref="E6:F8"/>
    <mergeCell ref="H6:I8"/>
    <mergeCell ref="J6:K8"/>
    <mergeCell ref="C9:D9"/>
    <mergeCell ref="E9:F9"/>
    <mergeCell ref="H9:I9"/>
    <mergeCell ref="J9:K9"/>
    <mergeCell ref="M9:N9"/>
    <mergeCell ref="C6:D8"/>
    <mergeCell ref="R6:S8"/>
    <mergeCell ref="T6:U8"/>
    <mergeCell ref="AH7:AI7"/>
    <mergeCell ref="O6:P8"/>
    <mergeCell ref="AO20:AR20"/>
    <mergeCell ref="AO24:AR24"/>
    <mergeCell ref="AO28:AR28"/>
    <mergeCell ref="AK7:AL7"/>
    <mergeCell ref="AO8:AR8"/>
    <mergeCell ref="AK11:AL12"/>
    <mergeCell ref="AK13:AL13"/>
    <mergeCell ref="M6:N8"/>
    <mergeCell ref="W6:X8"/>
    <mergeCell ref="AU1:AU2"/>
    <mergeCell ref="AO12:AR12"/>
    <mergeCell ref="AO16:AR16"/>
    <mergeCell ref="W9:X9"/>
    <mergeCell ref="AH11:AI12"/>
    <mergeCell ref="AH13:AI13"/>
    <mergeCell ref="Z16:AA16"/>
    <mergeCell ref="R9:S9"/>
    <mergeCell ref="O9:P9"/>
    <mergeCell ref="C1:AA2"/>
    <mergeCell ref="AE1:AL2"/>
    <mergeCell ref="AO1:AR2"/>
    <mergeCell ref="AH5:AI6"/>
    <mergeCell ref="AK5:AL6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scorer+CBA</vt:lpstr>
      <vt:lpstr>no-touch-model</vt:lpstr>
      <vt:lpstr>Ark1</vt:lpstr>
      <vt:lpstr>Ark2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Tureczek</dc:creator>
  <cp:lastModifiedBy>Thomsen</cp:lastModifiedBy>
  <cp:lastPrinted>2012-06-16T13:48:25Z</cp:lastPrinted>
  <dcterms:created xsi:type="dcterms:W3CDTF">2012-04-26T20:23:24Z</dcterms:created>
  <dcterms:modified xsi:type="dcterms:W3CDTF">2012-08-17T08:30:02Z</dcterms:modified>
</cp:coreProperties>
</file>